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rashifoundation-my.sharepoint.com/personal/rotemae_rashi_org_il/Documents/ינקות רשי אשלים/ריכוז מסמכים לאיריס/מסמכים כללים/"/>
    </mc:Choice>
  </mc:AlternateContent>
  <bookViews>
    <workbookView xWindow="0" yWindow="0" windowWidth="25200" windowHeight="11880" activeTab="9"/>
  </bookViews>
  <sheets>
    <sheet name="תקציב מיזם" sheetId="11" r:id="rId1"/>
    <sheet name="שנה א ישובים" sheetId="1" r:id="rId2"/>
    <sheet name="שנה ב ישובים " sheetId="2" r:id="rId3"/>
    <sheet name="צפת" sheetId="3" r:id="rId4"/>
    <sheet name="חצור" sheetId="4" r:id="rId5"/>
    <sheet name="מעלות טרשיחא" sheetId="5" r:id="rId6"/>
    <sheet name="טמרה" sheetId="6" r:id="rId7"/>
    <sheet name="קרית מלאכי" sheetId="7" r:id="rId8"/>
    <sheet name="ירוחם" sheetId="8" r:id="rId9"/>
    <sheet name="שגב שלום" sheetId="9" r:id="rId10"/>
    <sheet name="ערד" sheetId="10" r:id="rId11"/>
  </sheets>
  <definedNames>
    <definedName name="_xlnm._FilterDatabase" localSheetId="0" hidden="1">'תקציב מיזם'!$B$4:$G$11</definedName>
    <definedName name="_xlnm.Criteria" localSheetId="0">'תקציב מיזם'!#REF!</definedName>
    <definedName name="_xlnm.Print_Area" localSheetId="0">'תקציב מיזם'!$B:$G</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9" i="11" l="1"/>
  <c r="G49" i="11" s="1"/>
  <c r="E49" i="11"/>
  <c r="D49" i="11"/>
  <c r="G48" i="11"/>
  <c r="F48" i="11"/>
  <c r="F50" i="11" s="1"/>
  <c r="E48" i="11"/>
  <c r="D48" i="11"/>
  <c r="D50" i="11" s="1"/>
  <c r="E47" i="11"/>
  <c r="G47" i="11" s="1"/>
  <c r="G50" i="11" s="1"/>
  <c r="D47" i="11"/>
  <c r="F44" i="11"/>
  <c r="F45" i="11" s="1"/>
  <c r="E44" i="11"/>
  <c r="E45" i="11" s="1"/>
  <c r="D44" i="11"/>
  <c r="D45" i="11" s="1"/>
  <c r="F42" i="11"/>
  <c r="E42" i="11"/>
  <c r="D42" i="11"/>
  <c r="G42" i="11" s="1"/>
  <c r="F41" i="11"/>
  <c r="E41" i="11"/>
  <c r="D41" i="11"/>
  <c r="G41" i="11" s="1"/>
  <c r="F37" i="11"/>
  <c r="F38" i="11" s="1"/>
  <c r="E37" i="11"/>
  <c r="E38" i="11" s="1"/>
  <c r="D37" i="11"/>
  <c r="D38" i="11" s="1"/>
  <c r="F34" i="11"/>
  <c r="F35" i="11" s="1"/>
  <c r="E34" i="11"/>
  <c r="E35" i="11" s="1"/>
  <c r="D34" i="11"/>
  <c r="D35" i="11" s="1"/>
  <c r="F31" i="11"/>
  <c r="E31" i="11"/>
  <c r="G31" i="11" s="1"/>
  <c r="D31" i="11"/>
  <c r="F30" i="11"/>
  <c r="E30" i="11"/>
  <c r="G30" i="11" s="1"/>
  <c r="D30" i="11"/>
  <c r="F29" i="11"/>
  <c r="F32" i="11" s="1"/>
  <c r="E29" i="11"/>
  <c r="E32" i="11" s="1"/>
  <c r="D29" i="11"/>
  <c r="D32" i="11" s="1"/>
  <c r="F26" i="11"/>
  <c r="E26" i="11"/>
  <c r="D26" i="11"/>
  <c r="G26" i="11" s="1"/>
  <c r="F25" i="11"/>
  <c r="E25" i="11"/>
  <c r="D25" i="11"/>
  <c r="G25" i="11" s="1"/>
  <c r="F24" i="11"/>
  <c r="F27" i="11" s="1"/>
  <c r="E24" i="11"/>
  <c r="D24" i="11"/>
  <c r="G17" i="11"/>
  <c r="F16" i="11"/>
  <c r="G16" i="11" s="1"/>
  <c r="E16" i="11"/>
  <c r="D16" i="11"/>
  <c r="G15" i="11"/>
  <c r="G13" i="11"/>
  <c r="E12" i="11"/>
  <c r="D12" i="11"/>
  <c r="G12" i="11" s="1"/>
  <c r="G11" i="11"/>
  <c r="F10" i="11"/>
  <c r="F14" i="11" s="1"/>
  <c r="E10" i="11"/>
  <c r="E14" i="11" s="1"/>
  <c r="D10" i="11"/>
  <c r="F8" i="11"/>
  <c r="E8" i="11"/>
  <c r="D8" i="11"/>
  <c r="G7" i="11"/>
  <c r="F6" i="11"/>
  <c r="F9" i="11" s="1"/>
  <c r="E6" i="11"/>
  <c r="G6" i="11" s="1"/>
  <c r="E26" i="2"/>
  <c r="F26" i="2"/>
  <c r="G26" i="2"/>
  <c r="H26" i="2"/>
  <c r="D26" i="2"/>
  <c r="H12" i="2"/>
  <c r="H13" i="2"/>
  <c r="H14" i="2"/>
  <c r="H15" i="2"/>
  <c r="H16" i="2"/>
  <c r="H17" i="2"/>
  <c r="H18" i="2"/>
  <c r="H19" i="2"/>
  <c r="H20" i="2"/>
  <c r="H21" i="2"/>
  <c r="H22" i="2"/>
  <c r="H23" i="2"/>
  <c r="H24" i="2"/>
  <c r="H25" i="2"/>
  <c r="H11" i="2"/>
  <c r="H15" i="1"/>
  <c r="E27" i="1"/>
  <c r="F27" i="1"/>
  <c r="G27" i="1"/>
  <c r="H27" i="1"/>
  <c r="D27" i="1"/>
  <c r="H12" i="1"/>
  <c r="H13" i="1"/>
  <c r="H14" i="1"/>
  <c r="H16" i="1"/>
  <c r="H17" i="1"/>
  <c r="H18" i="1"/>
  <c r="H19" i="1"/>
  <c r="H20" i="1"/>
  <c r="H21" i="1"/>
  <c r="H22" i="1"/>
  <c r="H23" i="1"/>
  <c r="H24" i="1"/>
  <c r="H25" i="1"/>
  <c r="H11" i="1"/>
  <c r="G10" i="11" l="1"/>
  <c r="G14" i="11" s="1"/>
  <c r="G24" i="11"/>
  <c r="G27" i="11" s="1"/>
  <c r="G29" i="11"/>
  <c r="G32" i="11" s="1"/>
  <c r="E43" i="11"/>
  <c r="E51" i="11" s="1"/>
  <c r="G44" i="11"/>
  <c r="G45" i="11" s="1"/>
  <c r="G8" i="11"/>
  <c r="G9" i="11" s="1"/>
  <c r="E27" i="11"/>
  <c r="F43" i="11"/>
  <c r="E50" i="11"/>
  <c r="E39" i="11"/>
  <c r="F39" i="11"/>
  <c r="F51" i="11"/>
  <c r="F18" i="11"/>
  <c r="F19" i="11" s="1"/>
  <c r="G43" i="11"/>
  <c r="E9" i="11"/>
  <c r="E18" i="11" s="1"/>
  <c r="E19" i="11" s="1"/>
  <c r="G34" i="11"/>
  <c r="G35" i="11" s="1"/>
  <c r="G37" i="11"/>
  <c r="G38" i="11" s="1"/>
  <c r="D9" i="11"/>
  <c r="D18" i="11" s="1"/>
  <c r="D27" i="11"/>
  <c r="D39" i="11" s="1"/>
  <c r="D43" i="11"/>
  <c r="D14" i="11"/>
  <c r="D51" i="11" l="1"/>
  <c r="G39" i="11"/>
  <c r="G51" i="11" s="1"/>
  <c r="F61" i="11"/>
  <c r="F53" i="11"/>
  <c r="F55" i="11" s="1"/>
  <c r="G18" i="11"/>
  <c r="G19" i="11" s="1"/>
  <c r="D19" i="11"/>
  <c r="E53" i="11"/>
  <c r="E55" i="11" s="1"/>
  <c r="E61" i="11"/>
  <c r="G54" i="11" l="1"/>
  <c r="D61" i="11"/>
  <c r="G61" i="11" s="1"/>
  <c r="D53" i="11"/>
  <c r="G53" i="11" s="1"/>
  <c r="G55" i="11" s="1"/>
  <c r="D55" i="11" l="1"/>
</calcChain>
</file>

<file path=xl/comments1.xml><?xml version="1.0" encoding="utf-8"?>
<comments xmlns="http://schemas.openxmlformats.org/spreadsheetml/2006/main">
  <authors>
    <author>Rivka Biladi</author>
  </authors>
  <commentList>
    <comment ref="H15" authorId="0" shapeId="0">
      <text>
        <r>
          <rPr>
            <b/>
            <sz val="9"/>
            <color indexed="81"/>
            <rFont val="Tahoma"/>
            <family val="2"/>
          </rPr>
          <t>Rivka Biladi:</t>
        </r>
        <r>
          <rPr>
            <sz val="9"/>
            <color indexed="81"/>
            <rFont val="Tahoma"/>
            <family val="2"/>
          </rPr>
          <t xml:space="preserve">
הורדנו 72 אש"ח מסך התקציב. זהו הסכום שנוצל לפני הוצאתם מהמיזם.</t>
        </r>
      </text>
    </comment>
  </commentList>
</comments>
</file>

<file path=xl/sharedStrings.xml><?xml version="1.0" encoding="utf-8"?>
<sst xmlns="http://schemas.openxmlformats.org/spreadsheetml/2006/main" count="440" uniqueCount="176">
  <si>
    <t>שנה א'</t>
  </si>
  <si>
    <t>יישוב</t>
  </si>
  <si>
    <t>מסגרות</t>
  </si>
  <si>
    <t>הורים</t>
  </si>
  <si>
    <t>אנשי מקצוע</t>
  </si>
  <si>
    <t>סה"כ</t>
  </si>
  <si>
    <t>חצור הגלילית</t>
  </si>
  <si>
    <t>טמרה</t>
  </si>
  <si>
    <t>מעלות-תרשיחא (נשמר להארכת המיזם)</t>
  </si>
  <si>
    <t>צפת</t>
  </si>
  <si>
    <t>ירוחם</t>
  </si>
  <si>
    <t>ערד</t>
  </si>
  <si>
    <t>קריית מלאכי</t>
  </si>
  <si>
    <t>שגב שלום</t>
  </si>
  <si>
    <t>שנה ב'</t>
  </si>
  <si>
    <t>זירה/ מענה</t>
  </si>
  <si>
    <t>סעיף תקציב מיזם</t>
  </si>
  <si>
    <t>הובלה יישובית</t>
  </si>
  <si>
    <t>פורום מנהלות או למשפחתונים</t>
  </si>
  <si>
    <t>הדרכות צוות</t>
  </si>
  <si>
    <t>פסיכולוג 3/4 משרה</t>
  </si>
  <si>
    <t>מתנדבות אם לאם</t>
  </si>
  <si>
    <t>סדנאות בין דיסיפלינריות</t>
  </si>
  <si>
    <t>אנשי מקצוע בגיל הרך</t>
  </si>
  <si>
    <t>פירסומים</t>
  </si>
  <si>
    <t>שונות</t>
  </si>
  <si>
    <t>מומחה ינקות</t>
  </si>
  <si>
    <t>מענים</t>
  </si>
  <si>
    <t>עו"ס חצי משרה</t>
  </si>
  <si>
    <t>הדרכה פרטנית</t>
  </si>
  <si>
    <t>רופאים בקהילה</t>
  </si>
  <si>
    <t>עידוד מסגרות פרטיות לרישוי</t>
  </si>
  <si>
    <t>מחצלת נודדת</t>
  </si>
  <si>
    <t>סדנאות להורים</t>
  </si>
  <si>
    <t>מסגרות תחילה</t>
  </si>
  <si>
    <t>הרחבת בית פתוח- משחקייה התפתחותית</t>
  </si>
  <si>
    <t>קורסי כשרה</t>
  </si>
  <si>
    <t>סדנאות הורים במעונות או הרחבת המשחקייה לשעות אחר"הצ.</t>
  </si>
  <si>
    <t>משפחתונים</t>
  </si>
  <si>
    <t>עבודה עם אוכלוסיות מיוחדות</t>
  </si>
  <si>
    <t>איתור ביתי</t>
  </si>
  <si>
    <t>טרם תוכנן</t>
  </si>
  <si>
    <t>תקציב לפי זירות</t>
  </si>
  <si>
    <t>פורום מנהלות</t>
  </si>
  <si>
    <t>קבוצות הורים</t>
  </si>
  <si>
    <t>הכשרות בין תחומיות</t>
  </si>
  <si>
    <t>סיוע בהובלה ישובית</t>
  </si>
  <si>
    <t>ייעוץ מקצועי</t>
  </si>
  <si>
    <t>פעילות הורים</t>
  </si>
  <si>
    <t>מעון מיטבי</t>
  </si>
  <si>
    <t>התאמת סביבה חינוכית</t>
  </si>
  <si>
    <t>התאמת מרחב פיזי</t>
  </si>
  <si>
    <t xml:space="preserve">קורס הכשרה </t>
  </si>
  <si>
    <t>גן עם אמא</t>
  </si>
  <si>
    <t>הרחבת המשחק ככלי, הוספת אנשי מקצוע-מרפאה בעיסוק ,פסיכולוגית התפתחותית</t>
  </si>
  <si>
    <t>סל לכל יולדת</t>
  </si>
  <si>
    <t>שחקיות</t>
  </si>
  <si>
    <t>פעילות קהילתית</t>
  </si>
  <si>
    <t>מיני קמפוס במעונות</t>
  </si>
  <si>
    <t>מועדון ינקות</t>
  </si>
  <si>
    <t>מומחה ינקות לריכוז מותנה הערכות אירגונית</t>
  </si>
  <si>
    <t>שיפור תקינה במעונות 3 מפעילים</t>
  </si>
  <si>
    <t>סיוע להקמת/הפעלת מסגרות טיפוח והעשרה להורים ולילדים (מוקד בריאות או מוקד העשרה)</t>
  </si>
  <si>
    <t>מסגרות פרטיות</t>
  </si>
  <si>
    <t>הדרכה של צוות מעון ומשפחתון</t>
  </si>
  <si>
    <t>יום הערכות</t>
  </si>
  <si>
    <t>פעילות</t>
  </si>
  <si>
    <t xml:space="preserve">הדרכה באיתור </t>
  </si>
  <si>
    <t>הדרכה באוריינות</t>
  </si>
  <si>
    <t>שיפור תקינה</t>
  </si>
  <si>
    <t>תקציב</t>
  </si>
  <si>
    <t>משחקיה טיפולית</t>
  </si>
  <si>
    <t>יום ערכות</t>
  </si>
  <si>
    <t>חיבור בסיפור</t>
  </si>
  <si>
    <t>תוספת תקינה</t>
  </si>
  <si>
    <t>הדרכה של צוות מעון/משפחתון</t>
  </si>
  <si>
    <t>קפה מאמא</t>
  </si>
  <si>
    <t>הכשרת מטפלות</t>
  </si>
  <si>
    <t>שלומות הורית</t>
  </si>
  <si>
    <t>קבוצת אבות</t>
  </si>
  <si>
    <t>אמהות חד הוריות</t>
  </si>
  <si>
    <t>נאמנות גיל רך</t>
  </si>
  <si>
    <t>ליווי התפתחותית קהילה חרדית</t>
  </si>
  <si>
    <t>סדנאות במעונות</t>
  </si>
  <si>
    <t>מד"א</t>
  </si>
  <si>
    <t>סדנאת גמילה מחיתולים</t>
  </si>
  <si>
    <t>עץ המוצצים חרדים</t>
  </si>
  <si>
    <t>הורים ילדים אוכלוסיה דוברת רוסית</t>
  </si>
  <si>
    <t>סירי לידה</t>
  </si>
  <si>
    <t>חוגי הורים מוטב יחדין בשכונות</t>
  </si>
  <si>
    <t>פעילות הורים ילדים בכפוף לדיוק ביחד עם הורים במרכז</t>
  </si>
  <si>
    <t>מתנדבות "אם לאם"</t>
  </si>
  <si>
    <t>עבודה עם הורים במעונות כשלוחה קהילתית</t>
  </si>
  <si>
    <t>התאמת סביבה פיזית</t>
  </si>
  <si>
    <t>התאמת מרחב פיזי להורים (למעט בינוי)</t>
  </si>
  <si>
    <t>פעילות בכפוף למיפוי הורים במרכז</t>
  </si>
  <si>
    <t>פעולות קהילתיות</t>
  </si>
  <si>
    <t>ייעוץ אירגוני</t>
  </si>
  <si>
    <t>מתכלל עירוני</t>
  </si>
  <si>
    <t>פורום מסגרות פרטיות</t>
  </si>
  <si>
    <t>עובדים זרים</t>
  </si>
  <si>
    <t xml:space="preserve"> מסגרות</t>
  </si>
  <si>
    <t xml:space="preserve">סה"כ </t>
  </si>
  <si>
    <t xml:space="preserve">רשות </t>
  </si>
  <si>
    <t>יישוב/זירות</t>
  </si>
  <si>
    <t>תקציב פיתוח מערך שירותים יישובי לגיל הרך</t>
  </si>
  <si>
    <t>סעיף</t>
  </si>
  <si>
    <t>פירוט</t>
  </si>
  <si>
    <t>שנה א</t>
  </si>
  <si>
    <t>שנה ב</t>
  </si>
  <si>
    <t>שנה ג</t>
  </si>
  <si>
    <t>סה"כ בש"ח</t>
  </si>
  <si>
    <t>מעטפת ארצית</t>
  </si>
  <si>
    <t>מנהל תוכנית</t>
  </si>
  <si>
    <t>משרה מלאה כולל נסיעות. דרישות תפקיד: בעל תואר שני ו15 שנות ניסיון בניהול ופיתוח שירותים ברמה הארצית והישובית</t>
  </si>
  <si>
    <t>מנהל פיתוח והדרכה</t>
  </si>
  <si>
    <t>משרה מלאה כולל נסיעות, דרישות תפקיד: בעל תואר שני ונסיון בפיתוח ידע והדרכה. העלות הינה בהתאם לעלות מאושרת בחוזי ממשלה אחרים לתפקיד בסדר גודל זהה</t>
  </si>
  <si>
    <t>רכזים מחוזיים</t>
  </si>
  <si>
    <t>2 משרות לפי 225,000 ש"ח למשרה מלאה כולל נסיעות) דרישות תפקיד: בעל תואר ראשון לפחות וניסיון בניהול פרויקטים ישוביים ואזוריים. העלות הינה בהתאם לעלות מאושרת בחוזי ממשלה אחרים לתפקיד בסדר גודל זהה</t>
  </si>
  <si>
    <t>סה"כ צוות ניהול הפרויקט</t>
  </si>
  <si>
    <t>יועצים מומחים לפי 125 שעות בתעריף של עד 314 ש"ח + מע"מ לשעה בהתאם לתעריפי נש"מ + עד 2,500 ק"מ החזר נסיעות בשנה לפי 1.4 ש"ח לק"מ +מע"מ</t>
  </si>
  <si>
    <t>הכשרה וליווי - מתכלל לגיל הרך</t>
  </si>
  <si>
    <t>הגדרת התפקיד והגדרת מרכיבים ועקרונות לתפיסה יישובית. פיתוח הכשרה הכוללת - פיתוח סילבוס, תכנים לפי פיתוח תפקיד ותפיסה יישובית, הכנת מנחים ומרצים. ביצוע הכשרה מרכזית למתכללים של כ- 120 שעות (עלות הקורס כוללת ריכוז קורס, שעות הרצאה, סדנאות ומיומנות ניהול, סדנאות out door), וקורסי המשך מצומצמים יותר בהמשך. התקצוב לכל אחד מהרכיבים בוצע לפי תעריפי נש"מ.</t>
  </si>
  <si>
    <t>כתיבת תורה ופרקטיקות</t>
  </si>
  <si>
    <t>כ 430 שעות כתיבה מתומחרים לפי 150 ש"ח +מע"מ לשעה</t>
  </si>
  <si>
    <t>חומרי הדרכה והנחייה</t>
  </si>
  <si>
    <t>הפקת חומרים, תרגומים, והדפסות</t>
  </si>
  <si>
    <t>סה"כ הכשרה, יעוץ, פיתוח תוכן</t>
  </si>
  <si>
    <t>מערכת מידע מיפוי ונתונים</t>
  </si>
  <si>
    <t>פיתוח מערכת מידע  ארצית וישובית לריכוז כלל המידע והנתונים הנוגעים לגיל הינקות - פיתוח ראשוני בשנה א' והתאמות והוספת פיתוחים בשנים ב' וג' בהתאם לצרכים שיעלו. התמחור הינו ל 350 שעות בשנה לפי 250 ש"ח לשעה +מע"מ לשעת מפתח ועלות רישיונות</t>
  </si>
  <si>
    <t>סל משאבים ארצי יעודי - ממוצע של 60,000 ש"ח בשנה ליישוב, בהתאם לצורך ובהתאם להעמדת משאביים תוספתיים ע"י הרשות</t>
  </si>
  <si>
    <t>הערכה</t>
  </si>
  <si>
    <t xml:space="preserve">בהתאם להצעות מחיר קודמות של פרויקטים בסדר גודל דומה - יבוצע הליך מכרזי לבחירת הגוף המעריך </t>
  </si>
  <si>
    <t>שונות/ בלת"מ</t>
  </si>
  <si>
    <t>5% מסכום המעטפת הארצית - מאחר שמדובר על פיתוח מודל התערבות חדש ברמה הישובית נדרש להעמיד סכום לצרכים שיעלו במהלך הפיתוח</t>
  </si>
  <si>
    <t>סה"כ מעטפת ארצית</t>
  </si>
  <si>
    <t>התערבות ישובית</t>
  </si>
  <si>
    <t>א. מענים לילד ומשפחתו בקהילה:</t>
  </si>
  <si>
    <t>א1. אורח חיים בריא להורים ולפעוטות</t>
  </si>
  <si>
    <t>2 עד 4 קבוצות בישוב (תומחר לפי ממוצע של 3 קבוצות בישוב) 8 מפגשים של 3 שעות לפי 282 ש"ח + מע"מ לשעה + נסיעות ומקום לקבוצה (מרצים בעלי תואר שני וניסיון הנדרש בתעריפי הנש"מ)</t>
  </si>
  <si>
    <t>150 שעות שנתיות ליישוב לפי מחיר של עד 282 ש"ח לשעה + מע"מ בהתאם לתעריפי נש"מ (מרצים בעלי תואר שני וניסיון הנדרש בתעריפי הנש"מ)</t>
  </si>
  <si>
    <t>סל של 20,000 ש"ח לישוב לשנה בממוצע (אופי הפעילות יקבע בהתאם לצרכים שיעלה הישוב ובהתאם לאישור תקציבי)</t>
  </si>
  <si>
    <t>סה"כ אורח חיים בריא להורים ולפעוטות</t>
  </si>
  <si>
    <t>א2. מניעה טיפוח ואיתור מוקדם</t>
  </si>
  <si>
    <t>צוות בין מקצועי - עו"ס/אחיות טיפות חלב/רופאים בקהילה - כ -40 שעות חודשיות בתעריף ממוצע של 150 ש"ח לשעה + מע"מ ליישוב</t>
  </si>
  <si>
    <t>כ 100 סלים בממוצע לשנה לישוב, לפי 325 ש"ח לסל</t>
  </si>
  <si>
    <t>רכזת מתנדבות ברבע משרה (לפי עלות מעביד של 100,000 ש"ח לשנה למשרה מלאה) + הוקרה למתנדבות (כ- 5,000 ש"ח בשנה לישוב)</t>
  </si>
  <si>
    <t>סה"כ מניעה טיפוח ואיתור מוקדם</t>
  </si>
  <si>
    <t>א3. טיפוח והעשרה בקהילה</t>
  </si>
  <si>
    <t>פעם בשבוע למשך 10 חודשים. גננת/אחות מטפלת (בין 100 ל180 ש"ח לשעה), מרפא בעיסוק/אחר (עד 200 ש"ח לשעה) ובלאי חומרים (עד 5,000 ש"ח בשנה ליישוב)  ובשנה ראשונה כולל גם הצטיידות ראשונית (של עד 30,000 ש"ח לישוב)</t>
  </si>
  <si>
    <t>סה"כ טיפוח והעשרה בקהילה</t>
  </si>
  <si>
    <t>א4. ידע ומידע להורים</t>
  </si>
  <si>
    <t>סדנאות בתחומי התפתחות והורות. 2 קבוצות בישוב,  8 מפגשים של 3 שעות לפי 282 ש"ח + מע"מ לשעה + נסיעות ומקום לקבוצה (מרצים בעלי תואר שני וניסיון הנדרש בתעריפי הנש"מ)</t>
  </si>
  <si>
    <t>סה"כ ידע ומידע להורים</t>
  </si>
  <si>
    <t>סה"כ מענים לילד ומשפחתו בקהילה</t>
  </si>
  <si>
    <t>א5. מעון איכותי - שיפור איכות הטיפול במעונות ובמשפחתונים</t>
  </si>
  <si>
    <t>סל של כ- 200,000 ש"ח בממוצע ליישוב לשנה לפיתוח מענים במעון בכפוף לאישור וועדת ההגיוי של התוכנית ואישור תקציבי</t>
  </si>
  <si>
    <t>שש שעות חודשיות למעון  * 10 חודשים - 10 מעונות ביישוב לפי 150 ש"ח + מע"מ לשעה</t>
  </si>
  <si>
    <t>סה"כ שיפור איכות הטיפול במעונות ובמשפחתונים</t>
  </si>
  <si>
    <t>ב. ידע ומידע-פיתוח כלים דיגיטליים</t>
  </si>
  <si>
    <t>התאמת המערכת לישוב ותחזוק שוטף של מערכת  לריכוז כלל המידע והנתונים הנוגעים לגיל הינקות (עד 100,000 ש"ח בשנה הראשונה לישוב בשנה הראשונה ועד 15,000 ש"ח לתחזוק בשנים ב' וג') התמחור לעלות התאמת המערכת הינו לפי עד 250 שעות פיתוח ליישוב לפי 250 ש"ח + מע"מ לשנה הראשונה + עלות רישונות לבעלי תפקידים ביישוב. שנים ב' וג' מתומחרות לשעות תמיכה ועלות רישיונות)</t>
  </si>
  <si>
    <t>סה"כ ידע ומידע - פיתוח כלים דיגיטליים</t>
  </si>
  <si>
    <t>ג. פיתוח הון אנושי ברמת ישוב</t>
  </si>
  <si>
    <t>תכלול עירוני לגיל הרך</t>
  </si>
  <si>
    <t>עזרה ב 25% משרה בממוצע לישובים בשנתיים הראשונות (לפי עלות מעביד של  150,000 ש"ח למשרה מלאה לשנה) - לפי צורך בלבד</t>
  </si>
  <si>
    <t>עלות הכשרה שנתית למספר קבוצות בישוב מוערכת בכ 30,000 ש"ח - כ 90 שעות הכשרה לישוב בשנה לפי תעריף של עד 282 ש"ח + מע"מ לשנה (מרצים בעלי תואר שני וניסיון הנדרש בתעריפי הנש"מ)</t>
  </si>
  <si>
    <t>סה"כ פיתוח הון אנושי ברמת ישוב</t>
  </si>
  <si>
    <t>סה"כ התערבות ישובית</t>
  </si>
  <si>
    <t>תקורה לגופים המפעילים</t>
  </si>
  <si>
    <t>5% - בגין עלויות לא ישירות שמשויכות לפרויקט כגון אדמנסטרציה, יעוץ משפטי וכדו'</t>
  </si>
  <si>
    <t xml:space="preserve">סך עלות </t>
  </si>
  <si>
    <t>שנה ג'</t>
  </si>
  <si>
    <t>מספר ישובים</t>
  </si>
  <si>
    <t>תקציב כולל תקורה 5%</t>
  </si>
  <si>
    <t xml:space="preserve"> כרגע לא יחולק ליישובים מאחר ונמצאים בתחילת מימוש כספי שנה  א' בזירה זו</t>
  </si>
  <si>
    <t>טרם חולק ליישובים. מיועד לדיון ב7.1 וב21.1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</si>
</sst>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 #,##0_ ;_ * \-#,##0_ ;_ * &quot;-&quot;??_ ;_ @_ "/>
    <numFmt numFmtId="165" formatCode="#,##0_ ;\-#,##0\ "/>
  </numFmts>
  <fonts count="32" x14ac:knownFonts="1">
    <font>
      <sz val="11"/>
      <color theme="1"/>
      <name val="Arial"/>
      <family val="2"/>
      <charset val="177"/>
      <scheme val="minor"/>
    </font>
    <font>
      <sz val="11"/>
      <color theme="1"/>
      <name val="Arial"/>
      <family val="2"/>
      <charset val="177"/>
      <scheme val="minor"/>
    </font>
    <font>
      <sz val="11"/>
      <color theme="1"/>
      <name val="Arial"/>
      <family val="2"/>
      <scheme val="minor"/>
    </font>
    <font>
      <b/>
      <sz val="11"/>
      <color theme="1"/>
      <name val="Arial"/>
      <family val="2"/>
      <scheme val="minor"/>
    </font>
    <font>
      <b/>
      <sz val="11"/>
      <color rgb="FFFF0000"/>
      <name val="Arial"/>
      <family val="2"/>
      <scheme val="minor"/>
    </font>
    <font>
      <b/>
      <sz val="11"/>
      <color theme="1"/>
      <name val="David"/>
      <family val="2"/>
      <charset val="177"/>
    </font>
    <font>
      <b/>
      <sz val="9"/>
      <color indexed="81"/>
      <name val="Tahoma"/>
      <family val="2"/>
    </font>
    <font>
      <sz val="9"/>
      <color indexed="81"/>
      <name val="Tahoma"/>
      <family val="2"/>
    </font>
    <font>
      <b/>
      <sz val="10"/>
      <name val="Arial"/>
      <family val="2"/>
      <charset val="177"/>
      <scheme val="minor"/>
    </font>
    <font>
      <sz val="10"/>
      <color theme="1"/>
      <name val="Arial"/>
      <family val="2"/>
      <charset val="177"/>
      <scheme val="minor"/>
    </font>
    <font>
      <b/>
      <sz val="10"/>
      <color theme="1"/>
      <name val="Arial"/>
      <family val="2"/>
      <charset val="177"/>
      <scheme val="minor"/>
    </font>
    <font>
      <sz val="10"/>
      <color theme="1"/>
      <name val="Arial"/>
      <family val="2"/>
      <scheme val="minor"/>
    </font>
    <font>
      <b/>
      <sz val="10"/>
      <color rgb="FFFF0000"/>
      <name val="Arial"/>
      <family val="2"/>
      <charset val="177"/>
      <scheme val="minor"/>
    </font>
    <font>
      <b/>
      <sz val="11"/>
      <name val="Arial"/>
      <family val="2"/>
      <scheme val="minor"/>
    </font>
    <font>
      <b/>
      <sz val="10"/>
      <name val="Arial"/>
      <family val="2"/>
      <scheme val="minor"/>
    </font>
    <font>
      <b/>
      <sz val="10"/>
      <color theme="1"/>
      <name val="Arial"/>
      <family val="2"/>
      <scheme val="minor"/>
    </font>
    <font>
      <sz val="10"/>
      <name val="Arial"/>
      <family val="2"/>
      <scheme val="minor"/>
    </font>
    <font>
      <sz val="12"/>
      <color theme="1"/>
      <name val="Arial"/>
      <family val="2"/>
      <charset val="177"/>
    </font>
    <font>
      <b/>
      <sz val="11"/>
      <color theme="1"/>
      <name val="Arial"/>
      <family val="2"/>
    </font>
    <font>
      <b/>
      <sz val="11"/>
      <name val="Arial"/>
      <family val="2"/>
    </font>
    <font>
      <b/>
      <u/>
      <sz val="14"/>
      <color theme="1"/>
      <name val="Arial"/>
      <family val="2"/>
    </font>
    <font>
      <sz val="12"/>
      <color theme="1"/>
      <name val="Arial"/>
      <family val="2"/>
    </font>
    <font>
      <b/>
      <sz val="14"/>
      <color theme="1"/>
      <name val="Arial"/>
      <family val="2"/>
    </font>
    <font>
      <sz val="14"/>
      <color theme="1"/>
      <name val="Arial"/>
      <family val="2"/>
    </font>
    <font>
      <b/>
      <sz val="14"/>
      <name val="Arial"/>
      <family val="2"/>
    </font>
    <font>
      <b/>
      <sz val="12"/>
      <name val="Arial"/>
      <family val="2"/>
    </font>
    <font>
      <b/>
      <sz val="14"/>
      <color rgb="FF0070C0"/>
      <name val="Arial"/>
      <family val="2"/>
      <charset val="177"/>
    </font>
    <font>
      <sz val="14"/>
      <color rgb="FF0070C0"/>
      <name val="Arial"/>
      <family val="2"/>
      <charset val="177"/>
    </font>
    <font>
      <b/>
      <sz val="12"/>
      <color theme="1"/>
      <name val="Arial"/>
      <family val="2"/>
    </font>
    <font>
      <b/>
      <sz val="12"/>
      <color rgb="FF0070C0"/>
      <name val="Arial"/>
      <family val="2"/>
    </font>
    <font>
      <b/>
      <sz val="14"/>
      <color rgb="FF0070C0"/>
      <name val="Arial"/>
      <family val="2"/>
      <scheme val="minor"/>
    </font>
    <font>
      <sz val="12"/>
      <color rgb="FF0070C0"/>
      <name val="Arial"/>
      <family val="2"/>
      <charset val="177"/>
    </font>
  </fonts>
  <fills count="17">
    <fill>
      <patternFill patternType="none"/>
    </fill>
    <fill>
      <patternFill patternType="gray125"/>
    </fill>
    <fill>
      <patternFill patternType="solid">
        <fgColor rgb="FF9CC2E5"/>
        <bgColor indexed="64"/>
      </patternFill>
    </fill>
    <fill>
      <patternFill patternType="solid">
        <fgColor rgb="FFFFFF00"/>
        <bgColor indexed="64"/>
      </patternFill>
    </fill>
    <fill>
      <patternFill patternType="solid">
        <fgColor theme="4" tint="0.59999389629810485"/>
        <bgColor indexed="64"/>
      </patternFill>
    </fill>
    <fill>
      <patternFill patternType="solid">
        <fgColor rgb="FF0070C0"/>
        <bgColor indexed="64"/>
      </patternFill>
    </fill>
    <fill>
      <patternFill patternType="solid">
        <fgColor rgb="FFFF66FF"/>
        <bgColor indexed="64"/>
      </patternFill>
    </fill>
    <fill>
      <patternFill patternType="solid">
        <fgColor theme="5" tint="-0.249977111117893"/>
        <bgColor indexed="64"/>
      </patternFill>
    </fill>
    <fill>
      <patternFill patternType="solid">
        <fgColor rgb="FFFF0000"/>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9"/>
        <bgColor indexed="64"/>
      </patternFill>
    </fill>
    <fill>
      <patternFill patternType="solid">
        <fgColor rgb="FFFF9900"/>
        <bgColor indexed="64"/>
      </patternFill>
    </fill>
    <fill>
      <patternFill patternType="solid">
        <fgColor rgb="FF00B0F0"/>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3" fontId="17" fillId="0" borderId="0" applyFont="0" applyFill="0" applyBorder="0" applyAlignment="0" applyProtection="0"/>
    <xf numFmtId="0" fontId="17" fillId="0" borderId="0"/>
  </cellStyleXfs>
  <cellXfs count="208">
    <xf numFmtId="0" fontId="0" fillId="0" borderId="0" xfId="0"/>
    <xf numFmtId="0" fontId="2" fillId="0" borderId="0" xfId="0" applyFont="1"/>
    <xf numFmtId="164" fontId="0" fillId="0" borderId="0" xfId="1" applyNumberFormat="1" applyFont="1"/>
    <xf numFmtId="164" fontId="4" fillId="0" borderId="0" xfId="1" applyNumberFormat="1" applyFont="1"/>
    <xf numFmtId="0" fontId="3" fillId="0" borderId="0" xfId="0" applyFont="1"/>
    <xf numFmtId="164" fontId="5" fillId="2" borderId="1" xfId="1" applyNumberFormat="1" applyFont="1" applyFill="1" applyBorder="1" applyAlignment="1">
      <alignment horizontal="right" vertical="center" wrapText="1" readingOrder="2"/>
    </xf>
    <xf numFmtId="164" fontId="5" fillId="2" borderId="3" xfId="1" applyNumberFormat="1" applyFont="1" applyFill="1" applyBorder="1" applyAlignment="1">
      <alignment horizontal="justify" vertical="center" wrapText="1" readingOrder="2"/>
    </xf>
    <xf numFmtId="164" fontId="5" fillId="2" borderId="4" xfId="1" applyNumberFormat="1" applyFont="1" applyFill="1" applyBorder="1" applyAlignment="1">
      <alignment horizontal="justify" vertical="center" wrapText="1" readingOrder="2"/>
    </xf>
    <xf numFmtId="164" fontId="5" fillId="2" borderId="4" xfId="1" applyNumberFormat="1" applyFont="1" applyFill="1" applyBorder="1" applyAlignment="1">
      <alignment horizontal="right" vertical="center" wrapText="1" readingOrder="2"/>
    </xf>
    <xf numFmtId="164" fontId="0" fillId="0" borderId="4" xfId="1" applyNumberFormat="1" applyFont="1" applyBorder="1"/>
    <xf numFmtId="164" fontId="0" fillId="0" borderId="5" xfId="1" applyNumberFormat="1" applyFont="1" applyBorder="1"/>
    <xf numFmtId="164" fontId="0" fillId="0" borderId="4" xfId="0" applyNumberFormat="1" applyBorder="1"/>
    <xf numFmtId="0" fontId="0" fillId="0" borderId="4" xfId="0" applyBorder="1"/>
    <xf numFmtId="164" fontId="0" fillId="3" borderId="4" xfId="1" applyNumberFormat="1" applyFont="1" applyFill="1" applyBorder="1"/>
    <xf numFmtId="164" fontId="0" fillId="3" borderId="5" xfId="1" applyNumberFormat="1" applyFont="1" applyFill="1" applyBorder="1"/>
    <xf numFmtId="0" fontId="0" fillId="3" borderId="4" xfId="0" applyFill="1" applyBorder="1"/>
    <xf numFmtId="0" fontId="2" fillId="0" borderId="6" xfId="0" applyFont="1" applyBorder="1" applyAlignment="1">
      <alignment horizontal="justify" vertical="center" wrapText="1" readingOrder="2"/>
    </xf>
    <xf numFmtId="0" fontId="2" fillId="0" borderId="4" xfId="0" applyFont="1" applyBorder="1"/>
    <xf numFmtId="164" fontId="4" fillId="0" borderId="4" xfId="1" applyNumberFormat="1" applyFont="1" applyBorder="1"/>
    <xf numFmtId="164" fontId="0" fillId="0" borderId="0" xfId="0" applyNumberFormat="1"/>
    <xf numFmtId="164" fontId="2" fillId="0" borderId="0" xfId="1" applyNumberFormat="1" applyFont="1"/>
    <xf numFmtId="0" fontId="8" fillId="4" borderId="4" xfId="0" applyFont="1" applyFill="1" applyBorder="1" applyAlignment="1">
      <alignment wrapText="1"/>
    </xf>
    <xf numFmtId="0" fontId="9" fillId="0" borderId="0" xfId="0" applyFont="1"/>
    <xf numFmtId="0" fontId="8" fillId="4" borderId="0" xfId="0" applyFont="1" applyFill="1" applyBorder="1" applyAlignment="1">
      <alignment wrapText="1"/>
    </xf>
    <xf numFmtId="0" fontId="10" fillId="0" borderId="4" xfId="0" applyFont="1" applyBorder="1" applyAlignment="1">
      <alignment wrapText="1"/>
    </xf>
    <xf numFmtId="0" fontId="9" fillId="5" borderId="4" xfId="0" applyFont="1" applyFill="1" applyBorder="1"/>
    <xf numFmtId="164" fontId="9" fillId="0" borderId="4" xfId="1" applyNumberFormat="1" applyFont="1" applyBorder="1" applyAlignment="1">
      <alignment vertical="top" wrapText="1"/>
    </xf>
    <xf numFmtId="164" fontId="10" fillId="0" borderId="4" xfId="1" applyNumberFormat="1" applyFont="1" applyBorder="1" applyAlignment="1">
      <alignment horizontal="right" vertical="top" wrapText="1"/>
    </xf>
    <xf numFmtId="164" fontId="11" fillId="3" borderId="4" xfId="1" applyNumberFormat="1" applyFont="1" applyFill="1" applyBorder="1" applyAlignment="1">
      <alignment horizontal="right" vertical="top" wrapText="1"/>
    </xf>
    <xf numFmtId="3" fontId="9" fillId="0" borderId="4" xfId="0" applyNumberFormat="1" applyFont="1" applyBorder="1" applyAlignment="1">
      <alignment vertical="top" wrapText="1"/>
    </xf>
    <xf numFmtId="0" fontId="10" fillId="0" borderId="4" xfId="0" applyFont="1" applyBorder="1" applyAlignment="1">
      <alignment vertical="top" wrapText="1"/>
    </xf>
    <xf numFmtId="0" fontId="10" fillId="6" borderId="4" xfId="0" applyFont="1" applyFill="1" applyBorder="1" applyAlignment="1">
      <alignment vertical="top" wrapText="1"/>
    </xf>
    <xf numFmtId="0" fontId="10" fillId="7" borderId="0" xfId="0" applyFont="1" applyFill="1" applyBorder="1" applyAlignment="1">
      <alignment vertical="top" wrapText="1"/>
    </xf>
    <xf numFmtId="3" fontId="9" fillId="0" borderId="0" xfId="0" applyNumberFormat="1" applyFont="1" applyAlignment="1">
      <alignment vertical="top"/>
    </xf>
    <xf numFmtId="0" fontId="9" fillId="0" borderId="4" xfId="0" applyFont="1" applyBorder="1" applyAlignment="1">
      <alignment vertical="top" wrapText="1"/>
    </xf>
    <xf numFmtId="0" fontId="9" fillId="8" borderId="4" xfId="0" applyFont="1" applyFill="1" applyBorder="1" applyAlignment="1">
      <alignment vertical="top" wrapText="1"/>
    </xf>
    <xf numFmtId="3" fontId="10" fillId="0" borderId="4" xfId="0" applyNumberFormat="1" applyFont="1" applyBorder="1" applyAlignment="1">
      <alignment horizontal="right" vertical="top" wrapText="1"/>
    </xf>
    <xf numFmtId="3" fontId="11" fillId="3" borderId="4" xfId="0" applyNumberFormat="1" applyFont="1" applyFill="1" applyBorder="1" applyAlignment="1">
      <alignment horizontal="right" vertical="top" wrapText="1"/>
    </xf>
    <xf numFmtId="0" fontId="10" fillId="0" borderId="4" xfId="0" applyFont="1" applyBorder="1" applyAlignment="1">
      <alignment horizontal="center" wrapText="1"/>
    </xf>
    <xf numFmtId="0" fontId="11" fillId="3" borderId="4" xfId="0" applyFont="1" applyFill="1" applyBorder="1" applyAlignment="1">
      <alignment vertical="top" wrapText="1"/>
    </xf>
    <xf numFmtId="165" fontId="9" fillId="0" borderId="4" xfId="0" applyNumberFormat="1" applyFont="1" applyBorder="1" applyAlignment="1">
      <alignment vertical="top" wrapText="1"/>
    </xf>
    <xf numFmtId="165" fontId="11" fillId="3" borderId="4" xfId="0" applyNumberFormat="1" applyFont="1" applyFill="1" applyBorder="1" applyAlignment="1">
      <alignment vertical="top" wrapText="1"/>
    </xf>
    <xf numFmtId="164" fontId="8" fillId="0" borderId="4" xfId="0" applyNumberFormat="1" applyFont="1" applyFill="1" applyBorder="1" applyAlignment="1">
      <alignment vertical="top" wrapText="1"/>
    </xf>
    <xf numFmtId="164" fontId="9" fillId="0" borderId="4" xfId="0" applyNumberFormat="1" applyFont="1" applyBorder="1" applyAlignment="1">
      <alignment vertical="top" wrapText="1"/>
    </xf>
    <xf numFmtId="164" fontId="9" fillId="3" borderId="4" xfId="0" applyNumberFormat="1" applyFont="1" applyFill="1" applyBorder="1" applyAlignment="1">
      <alignment vertical="top" wrapText="1"/>
    </xf>
    <xf numFmtId="0" fontId="9" fillId="0" borderId="4" xfId="0" applyFont="1" applyBorder="1"/>
    <xf numFmtId="164" fontId="8" fillId="4" borderId="4" xfId="1" applyNumberFormat="1" applyFont="1" applyFill="1" applyBorder="1" applyAlignment="1">
      <alignment vertical="top" wrapText="1"/>
    </xf>
    <xf numFmtId="0" fontId="8" fillId="4" borderId="4" xfId="0" applyFont="1" applyFill="1" applyBorder="1" applyAlignment="1">
      <alignment vertical="top" wrapText="1"/>
    </xf>
    <xf numFmtId="164" fontId="8" fillId="4" borderId="4" xfId="0" applyNumberFormat="1" applyFont="1" applyFill="1" applyBorder="1" applyAlignment="1">
      <alignment vertical="top" wrapText="1"/>
    </xf>
    <xf numFmtId="0" fontId="9" fillId="0" borderId="0" xfId="0" applyFont="1" applyAlignment="1">
      <alignment wrapText="1"/>
    </xf>
    <xf numFmtId="0" fontId="10" fillId="9" borderId="0" xfId="0" applyFont="1" applyFill="1" applyBorder="1" applyAlignment="1">
      <alignment vertical="top" wrapText="1"/>
    </xf>
    <xf numFmtId="164" fontId="9" fillId="0" borderId="0" xfId="1" applyNumberFormat="1" applyFont="1" applyAlignment="1">
      <alignment vertical="top"/>
    </xf>
    <xf numFmtId="0" fontId="9" fillId="0" borderId="4" xfId="0" applyFont="1" applyBorder="1" applyAlignment="1">
      <alignment wrapText="1"/>
    </xf>
    <xf numFmtId="164" fontId="9" fillId="0" borderId="4" xfId="1" applyNumberFormat="1" applyFont="1" applyBorder="1" applyAlignment="1">
      <alignment horizontal="right" vertical="top" wrapText="1"/>
    </xf>
    <xf numFmtId="0" fontId="10" fillId="10" borderId="4" xfId="0" applyFont="1" applyFill="1" applyBorder="1" applyAlignment="1">
      <alignment wrapText="1"/>
    </xf>
    <xf numFmtId="164" fontId="10" fillId="0" borderId="4" xfId="0" applyNumberFormat="1" applyFont="1" applyFill="1" applyBorder="1" applyAlignment="1">
      <alignment vertical="top" wrapText="1"/>
    </xf>
    <xf numFmtId="0" fontId="10" fillId="4" borderId="4" xfId="0" applyFont="1" applyFill="1" applyBorder="1" applyAlignment="1">
      <alignment vertical="top" wrapText="1"/>
    </xf>
    <xf numFmtId="164" fontId="10" fillId="4" borderId="4" xfId="0" applyNumberFormat="1" applyFont="1" applyFill="1" applyBorder="1" applyAlignment="1">
      <alignment vertical="top" wrapText="1"/>
    </xf>
    <xf numFmtId="3" fontId="10" fillId="4" borderId="4" xfId="0" applyNumberFormat="1" applyFont="1" applyFill="1" applyBorder="1" applyAlignment="1">
      <alignment vertical="top" wrapText="1"/>
    </xf>
    <xf numFmtId="164" fontId="10" fillId="4" borderId="4" xfId="1" applyNumberFormat="1" applyFont="1" applyFill="1" applyBorder="1" applyAlignment="1">
      <alignment vertical="top" wrapText="1"/>
    </xf>
    <xf numFmtId="0" fontId="9" fillId="0" borderId="0" xfId="0" applyFont="1" applyAlignment="1">
      <alignment vertical="top"/>
    </xf>
    <xf numFmtId="0" fontId="10" fillId="0" borderId="7" xfId="0" applyFont="1" applyBorder="1" applyAlignment="1">
      <alignment vertical="top" wrapText="1"/>
    </xf>
    <xf numFmtId="0" fontId="10" fillId="3" borderId="4" xfId="0" applyFont="1" applyFill="1" applyBorder="1" applyAlignment="1">
      <alignment vertical="top" wrapText="1"/>
    </xf>
    <xf numFmtId="165" fontId="11" fillId="0" borderId="4" xfId="0" applyNumberFormat="1" applyFont="1" applyBorder="1" applyAlignment="1">
      <alignment vertical="top" wrapText="1"/>
    </xf>
    <xf numFmtId="164" fontId="12" fillId="0" borderId="4" xfId="0" applyNumberFormat="1" applyFont="1" applyFill="1" applyBorder="1" applyAlignment="1">
      <alignment vertical="top" wrapText="1"/>
    </xf>
    <xf numFmtId="164" fontId="11" fillId="0" borderId="4" xfId="0" applyNumberFormat="1" applyFont="1" applyBorder="1" applyAlignment="1">
      <alignment vertical="top" wrapText="1"/>
    </xf>
    <xf numFmtId="3" fontId="8" fillId="4" borderId="4" xfId="0" applyNumberFormat="1" applyFont="1" applyFill="1" applyBorder="1" applyAlignment="1">
      <alignment vertical="top" wrapText="1"/>
    </xf>
    <xf numFmtId="0" fontId="13" fillId="4" borderId="4" xfId="0" applyFont="1" applyFill="1" applyBorder="1" applyAlignment="1">
      <alignment wrapText="1"/>
    </xf>
    <xf numFmtId="0" fontId="0" fillId="0" borderId="0" xfId="0" applyAlignment="1">
      <alignment wrapText="1"/>
    </xf>
    <xf numFmtId="0" fontId="3" fillId="0" borderId="4" xfId="0" applyFont="1" applyBorder="1" applyAlignment="1">
      <alignment vertical="top" wrapText="1"/>
    </xf>
    <xf numFmtId="164" fontId="0" fillId="0" borderId="4" xfId="1" applyNumberFormat="1" applyFont="1" applyBorder="1" applyAlignment="1">
      <alignment vertical="top" wrapText="1"/>
    </xf>
    <xf numFmtId="164" fontId="3" fillId="0" borderId="4" xfId="1" applyNumberFormat="1" applyFont="1" applyBorder="1" applyAlignment="1">
      <alignment horizontal="right" vertical="top" wrapText="1"/>
    </xf>
    <xf numFmtId="3" fontId="0" fillId="0" borderId="4" xfId="0" applyNumberFormat="1" applyBorder="1" applyAlignment="1">
      <alignment vertical="top" wrapText="1"/>
    </xf>
    <xf numFmtId="0" fontId="0" fillId="0" borderId="4" xfId="0" applyBorder="1" applyAlignment="1">
      <alignment vertical="top" wrapText="1"/>
    </xf>
    <xf numFmtId="3" fontId="3" fillId="0" borderId="4" xfId="0" applyNumberFormat="1" applyFont="1" applyBorder="1" applyAlignment="1">
      <alignment horizontal="right" vertical="top" wrapText="1"/>
    </xf>
    <xf numFmtId="165" fontId="0" fillId="0" borderId="4" xfId="0" applyNumberFormat="1" applyBorder="1" applyAlignment="1">
      <alignment vertical="top" wrapText="1"/>
    </xf>
    <xf numFmtId="164" fontId="13" fillId="0" borderId="4" xfId="0" applyNumberFormat="1" applyFont="1" applyFill="1" applyBorder="1" applyAlignment="1">
      <alignment vertical="top" wrapText="1"/>
    </xf>
    <xf numFmtId="164" fontId="0" fillId="0" borderId="4" xfId="0" applyNumberFormat="1" applyBorder="1" applyAlignment="1">
      <alignment vertical="top" wrapText="1"/>
    </xf>
    <xf numFmtId="0" fontId="13" fillId="4" borderId="4" xfId="0" applyFont="1" applyFill="1" applyBorder="1" applyAlignment="1">
      <alignment vertical="top" wrapText="1"/>
    </xf>
    <xf numFmtId="164" fontId="13" fillId="4" borderId="4" xfId="1" applyNumberFormat="1" applyFont="1" applyFill="1" applyBorder="1" applyAlignment="1">
      <alignment vertical="top" wrapText="1"/>
    </xf>
    <xf numFmtId="3" fontId="13" fillId="4" borderId="4" xfId="0" applyNumberFormat="1" applyFont="1" applyFill="1" applyBorder="1" applyAlignment="1">
      <alignment vertical="top" wrapText="1"/>
    </xf>
    <xf numFmtId="164" fontId="13" fillId="4" borderId="4" xfId="0" applyNumberFormat="1" applyFont="1" applyFill="1" applyBorder="1" applyAlignment="1">
      <alignment vertical="top" wrapText="1"/>
    </xf>
    <xf numFmtId="0" fontId="14" fillId="4" borderId="4" xfId="0" applyFont="1" applyFill="1" applyBorder="1" applyAlignment="1">
      <alignment wrapText="1"/>
    </xf>
    <xf numFmtId="0" fontId="15" fillId="0" borderId="4" xfId="0" applyFont="1" applyFill="1" applyBorder="1" applyAlignment="1">
      <alignment wrapText="1"/>
    </xf>
    <xf numFmtId="0" fontId="3" fillId="5" borderId="4" xfId="0" applyFont="1" applyFill="1" applyBorder="1" applyAlignment="1">
      <alignment vertical="top" wrapText="1"/>
    </xf>
    <xf numFmtId="164" fontId="9" fillId="0" borderId="4" xfId="1" applyNumberFormat="1" applyFont="1" applyFill="1" applyBorder="1" applyAlignment="1">
      <alignment vertical="top" wrapText="1"/>
    </xf>
    <xf numFmtId="164" fontId="15" fillId="0" borderId="4" xfId="1" applyNumberFormat="1" applyFont="1" applyFill="1" applyBorder="1" applyAlignment="1">
      <alignment horizontal="right" vertical="top" wrapText="1"/>
    </xf>
    <xf numFmtId="0" fontId="3" fillId="3" borderId="0" xfId="0" applyFont="1" applyFill="1" applyAlignment="1">
      <alignment wrapText="1"/>
    </xf>
    <xf numFmtId="3" fontId="9" fillId="0" borderId="4" xfId="0" applyNumberFormat="1" applyFont="1" applyFill="1" applyBorder="1" applyAlignment="1">
      <alignment vertical="top" wrapText="1"/>
    </xf>
    <xf numFmtId="0" fontId="15" fillId="0" borderId="4" xfId="0" applyFont="1" applyBorder="1" applyAlignment="1">
      <alignment vertical="top" wrapText="1"/>
    </xf>
    <xf numFmtId="0" fontId="11" fillId="6" borderId="4" xfId="0" applyFont="1" applyFill="1" applyBorder="1" applyAlignment="1">
      <alignment vertical="top" wrapText="1"/>
    </xf>
    <xf numFmtId="0" fontId="10" fillId="0" borderId="4" xfId="0" applyFont="1" applyFill="1" applyBorder="1" applyAlignment="1">
      <alignment vertical="top" wrapText="1"/>
    </xf>
    <xf numFmtId="0" fontId="11" fillId="7" borderId="0" xfId="0" applyFont="1" applyFill="1" applyBorder="1" applyAlignment="1">
      <alignment vertical="top" wrapText="1"/>
    </xf>
    <xf numFmtId="3" fontId="9" fillId="0" borderId="0" xfId="0" applyNumberFormat="1" applyFont="1" applyFill="1" applyAlignment="1">
      <alignment vertical="top" wrapText="1"/>
    </xf>
    <xf numFmtId="0" fontId="9" fillId="0" borderId="4" xfId="0" applyFont="1" applyFill="1" applyBorder="1" applyAlignment="1">
      <alignment vertical="top" wrapText="1"/>
    </xf>
    <xf numFmtId="0" fontId="15" fillId="0" borderId="4" xfId="0" applyFont="1" applyFill="1" applyBorder="1" applyAlignment="1">
      <alignment vertical="top" wrapText="1"/>
    </xf>
    <xf numFmtId="3" fontId="15" fillId="0" borderId="4" xfId="0" applyNumberFormat="1" applyFont="1" applyFill="1" applyBorder="1" applyAlignment="1">
      <alignment horizontal="right" vertical="top" wrapText="1"/>
    </xf>
    <xf numFmtId="0" fontId="3" fillId="3" borderId="4" xfId="0" applyFont="1" applyFill="1" applyBorder="1"/>
    <xf numFmtId="0" fontId="3" fillId="0" borderId="4" xfId="0" applyFont="1" applyFill="1" applyBorder="1"/>
    <xf numFmtId="3" fontId="11" fillId="0" borderId="4" xfId="0" applyNumberFormat="1" applyFont="1" applyFill="1" applyBorder="1" applyAlignment="1">
      <alignment horizontal="right" vertical="top" wrapText="1"/>
    </xf>
    <xf numFmtId="164" fontId="9" fillId="0" borderId="8" xfId="1" applyNumberFormat="1" applyFont="1" applyFill="1" applyBorder="1" applyAlignment="1">
      <alignment vertical="top" wrapText="1"/>
    </xf>
    <xf numFmtId="164" fontId="11" fillId="0" borderId="4" xfId="1" applyNumberFormat="1" applyFont="1" applyFill="1" applyBorder="1" applyAlignment="1">
      <alignment horizontal="right" vertical="top" wrapText="1"/>
    </xf>
    <xf numFmtId="164" fontId="9" fillId="0" borderId="4" xfId="0" applyNumberFormat="1" applyFont="1" applyFill="1" applyBorder="1" applyAlignment="1">
      <alignment vertical="top" wrapText="1"/>
    </xf>
    <xf numFmtId="0" fontId="11" fillId="0" borderId="4" xfId="0" applyFont="1" applyFill="1" applyBorder="1" applyAlignment="1">
      <alignment vertical="top" wrapText="1"/>
    </xf>
    <xf numFmtId="0" fontId="10" fillId="0" borderId="4" xfId="0" applyFont="1" applyFill="1" applyBorder="1" applyAlignment="1">
      <alignment wrapText="1"/>
    </xf>
    <xf numFmtId="0" fontId="9" fillId="0" borderId="4" xfId="0" applyFont="1" applyFill="1" applyBorder="1" applyAlignment="1">
      <alignment wrapText="1"/>
    </xf>
    <xf numFmtId="165" fontId="9" fillId="0" borderId="4" xfId="0" applyNumberFormat="1" applyFont="1" applyFill="1" applyBorder="1" applyAlignment="1">
      <alignment vertical="top" wrapText="1"/>
    </xf>
    <xf numFmtId="0" fontId="9" fillId="4" borderId="4" xfId="0" applyFont="1" applyFill="1" applyBorder="1"/>
    <xf numFmtId="0" fontId="8" fillId="4" borderId="7" xfId="0" applyFont="1" applyFill="1" applyBorder="1" applyAlignment="1">
      <alignment wrapText="1"/>
    </xf>
    <xf numFmtId="0" fontId="0" fillId="0" borderId="0" xfId="0" applyFill="1"/>
    <xf numFmtId="164" fontId="15" fillId="0" borderId="5" xfId="1" applyNumberFormat="1" applyFont="1" applyFill="1" applyBorder="1" applyAlignment="1">
      <alignment horizontal="right" vertical="top" wrapText="1"/>
    </xf>
    <xf numFmtId="0" fontId="3" fillId="3" borderId="7" xfId="0" applyFont="1" applyFill="1" applyBorder="1" applyAlignment="1">
      <alignment vertical="top" wrapText="1"/>
    </xf>
    <xf numFmtId="3" fontId="9" fillId="0" borderId="9" xfId="0" applyNumberFormat="1" applyFont="1" applyFill="1" applyBorder="1" applyAlignment="1">
      <alignment vertical="top" wrapText="1"/>
    </xf>
    <xf numFmtId="0" fontId="0" fillId="0" borderId="0" xfId="0" applyFill="1" applyAlignment="1">
      <alignment wrapText="1"/>
    </xf>
    <xf numFmtId="0" fontId="3" fillId="3" borderId="0" xfId="0" applyFont="1" applyFill="1" applyBorder="1" applyAlignment="1">
      <alignment vertical="top" wrapText="1"/>
    </xf>
    <xf numFmtId="0" fontId="16" fillId="8" borderId="4" xfId="0" applyFont="1" applyFill="1" applyBorder="1" applyAlignment="1">
      <alignment vertical="top" wrapText="1"/>
    </xf>
    <xf numFmtId="164" fontId="18" fillId="11" borderId="0" xfId="2" applyNumberFormat="1" applyFont="1" applyFill="1" applyAlignment="1">
      <alignment horizontal="right" wrapText="1" readingOrder="2"/>
    </xf>
    <xf numFmtId="0" fontId="3" fillId="0" borderId="4" xfId="0" applyFont="1" applyFill="1" applyBorder="1" applyAlignment="1">
      <alignment vertical="top" wrapText="1"/>
    </xf>
    <xf numFmtId="0" fontId="3" fillId="3" borderId="4" xfId="0" applyFont="1" applyFill="1" applyBorder="1" applyAlignment="1">
      <alignment wrapText="1"/>
    </xf>
    <xf numFmtId="0" fontId="3" fillId="0" borderId="0" xfId="0" applyFont="1" applyAlignment="1">
      <alignment vertical="top" wrapText="1"/>
    </xf>
    <xf numFmtId="3" fontId="3" fillId="0" borderId="0" xfId="0" applyNumberFormat="1" applyFont="1" applyAlignment="1">
      <alignment wrapText="1"/>
    </xf>
    <xf numFmtId="0" fontId="0" fillId="0" borderId="0" xfId="0" applyAlignment="1">
      <alignment vertical="top"/>
    </xf>
    <xf numFmtId="3" fontId="10" fillId="0" borderId="4" xfId="0" applyNumberFormat="1" applyFont="1" applyFill="1" applyBorder="1" applyAlignment="1">
      <alignment horizontal="right" vertical="top" wrapText="1"/>
    </xf>
    <xf numFmtId="0" fontId="0" fillId="3" borderId="4" xfId="0" applyFill="1" applyBorder="1" applyAlignment="1">
      <alignment wrapText="1"/>
    </xf>
    <xf numFmtId="164" fontId="10" fillId="0" borderId="4" xfId="1" applyNumberFormat="1" applyFont="1" applyFill="1" applyBorder="1" applyAlignment="1">
      <alignment horizontal="right" vertical="top" wrapText="1"/>
    </xf>
    <xf numFmtId="0" fontId="19" fillId="11" borderId="0" xfId="3" applyFont="1" applyFill="1" applyAlignment="1">
      <alignment wrapText="1"/>
    </xf>
    <xf numFmtId="0" fontId="10" fillId="0" borderId="4" xfId="0" applyFont="1" applyFill="1" applyBorder="1" applyAlignment="1">
      <alignment horizontal="center" wrapText="1"/>
    </xf>
    <xf numFmtId="0" fontId="10" fillId="0" borderId="0" xfId="0" applyFont="1" applyFill="1" applyBorder="1" applyAlignment="1">
      <alignment wrapText="1"/>
    </xf>
    <xf numFmtId="0" fontId="15" fillId="6" borderId="4" xfId="0" applyFont="1" applyFill="1" applyBorder="1" applyAlignment="1">
      <alignment vertical="top" wrapText="1"/>
    </xf>
    <xf numFmtId="0" fontId="15" fillId="7" borderId="0" xfId="0" applyFont="1" applyFill="1" applyBorder="1" applyAlignment="1">
      <alignment vertical="top" wrapText="1"/>
    </xf>
    <xf numFmtId="0" fontId="3" fillId="3" borderId="0" xfId="0" applyFont="1" applyFill="1" applyAlignment="1">
      <alignment vertical="top" wrapText="1"/>
    </xf>
    <xf numFmtId="0" fontId="15" fillId="8" borderId="4" xfId="0" applyFont="1" applyFill="1" applyBorder="1" applyAlignment="1">
      <alignment vertical="top" wrapText="1"/>
    </xf>
    <xf numFmtId="0" fontId="15" fillId="7" borderId="4" xfId="0" applyFont="1" applyFill="1" applyBorder="1" applyAlignment="1">
      <alignment vertical="top" wrapText="1"/>
    </xf>
    <xf numFmtId="0" fontId="3" fillId="2" borderId="1" xfId="0" applyFont="1" applyFill="1" applyBorder="1" applyAlignment="1">
      <alignment vertical="center" wrapText="1" readingOrder="2"/>
    </xf>
    <xf numFmtId="164" fontId="2" fillId="0" borderId="4" xfId="1" applyNumberFormat="1" applyFont="1" applyBorder="1"/>
    <xf numFmtId="164" fontId="2" fillId="0" borderId="5" xfId="1" applyNumberFormat="1" applyFont="1" applyBorder="1"/>
    <xf numFmtId="164" fontId="2" fillId="0" borderId="4" xfId="0" applyNumberFormat="1" applyFont="1" applyBorder="1"/>
    <xf numFmtId="164" fontId="2" fillId="3" borderId="4" xfId="1" applyNumberFormat="1" applyFont="1" applyFill="1" applyBorder="1"/>
    <xf numFmtId="164" fontId="2" fillId="3" borderId="5" xfId="1" applyNumberFormat="1" applyFont="1" applyFill="1" applyBorder="1"/>
    <xf numFmtId="164" fontId="2" fillId="3" borderId="4" xfId="0" applyNumberFormat="1" applyFont="1" applyFill="1" applyBorder="1"/>
    <xf numFmtId="164" fontId="3" fillId="2" borderId="1" xfId="1" applyNumberFormat="1" applyFont="1" applyFill="1" applyBorder="1" applyAlignment="1">
      <alignment horizontal="right" vertical="center" wrapText="1" readingOrder="2"/>
    </xf>
    <xf numFmtId="164" fontId="3" fillId="2" borderId="3" xfId="1" applyNumberFormat="1" applyFont="1" applyFill="1" applyBorder="1" applyAlignment="1">
      <alignment horizontal="justify" vertical="center" wrapText="1" readingOrder="2"/>
    </xf>
    <xf numFmtId="164" fontId="3" fillId="2" borderId="4" xfId="1" applyNumberFormat="1" applyFont="1" applyFill="1" applyBorder="1" applyAlignment="1">
      <alignment horizontal="right" vertical="center" wrapText="1" readingOrder="2"/>
    </xf>
    <xf numFmtId="164" fontId="3" fillId="2" borderId="4" xfId="1" applyNumberFormat="1" applyFont="1" applyFill="1" applyBorder="1" applyAlignment="1">
      <alignment horizontal="justify" vertical="center" wrapText="1" readingOrder="2"/>
    </xf>
    <xf numFmtId="0" fontId="2" fillId="0" borderId="1" xfId="0" applyFont="1" applyBorder="1" applyAlignment="1">
      <alignment vertical="center" wrapText="1" readingOrder="2"/>
    </xf>
    <xf numFmtId="0" fontId="2" fillId="0" borderId="2" xfId="0" applyFont="1" applyBorder="1" applyAlignment="1">
      <alignment vertical="center" wrapText="1" readingOrder="2"/>
    </xf>
    <xf numFmtId="0" fontId="2" fillId="3" borderId="1" xfId="0" applyFont="1" applyFill="1" applyBorder="1" applyAlignment="1">
      <alignment vertical="center" wrapText="1" readingOrder="2"/>
    </xf>
    <xf numFmtId="0" fontId="0" fillId="0" borderId="0" xfId="0" quotePrefix="1"/>
    <xf numFmtId="0" fontId="20" fillId="0" borderId="0" xfId="3" applyFont="1"/>
    <xf numFmtId="0" fontId="21" fillId="0" borderId="0" xfId="3" applyFont="1" applyAlignment="1">
      <alignment horizontal="right" wrapText="1" readingOrder="2"/>
    </xf>
    <xf numFmtId="164" fontId="0" fillId="0" borderId="0" xfId="2" applyNumberFormat="1" applyFont="1"/>
    <xf numFmtId="0" fontId="17" fillId="0" borderId="0" xfId="3"/>
    <xf numFmtId="0" fontId="22" fillId="0" borderId="0" xfId="3" applyFont="1"/>
    <xf numFmtId="0" fontId="23" fillId="0" borderId="0" xfId="3" applyFont="1" applyAlignment="1">
      <alignment horizontal="right" wrapText="1" readingOrder="2"/>
    </xf>
    <xf numFmtId="164" fontId="20" fillId="0" borderId="0" xfId="2" applyNumberFormat="1" applyFont="1" applyAlignment="1">
      <alignment readingOrder="1"/>
    </xf>
    <xf numFmtId="164" fontId="20" fillId="0" borderId="0" xfId="2" applyNumberFormat="1" applyFont="1"/>
    <xf numFmtId="164" fontId="23" fillId="0" borderId="0" xfId="2" applyNumberFormat="1" applyFont="1"/>
    <xf numFmtId="0" fontId="23" fillId="0" borderId="0" xfId="3" applyFont="1"/>
    <xf numFmtId="164" fontId="0" fillId="13" borderId="0" xfId="2" applyNumberFormat="1" applyFont="1" applyFill="1" applyAlignment="1">
      <alignment readingOrder="2"/>
    </xf>
    <xf numFmtId="0" fontId="24" fillId="0" borderId="0" xfId="3" applyFont="1"/>
    <xf numFmtId="164" fontId="24" fillId="13" borderId="0" xfId="2" applyNumberFormat="1" applyFont="1" applyFill="1" applyAlignment="1">
      <alignment readingOrder="2"/>
    </xf>
    <xf numFmtId="0" fontId="25" fillId="0" borderId="0" xfId="3" applyFont="1"/>
    <xf numFmtId="164" fontId="0" fillId="9" borderId="0" xfId="2" applyNumberFormat="1" applyFont="1" applyFill="1" applyAlignment="1">
      <alignment readingOrder="2"/>
    </xf>
    <xf numFmtId="164" fontId="0" fillId="14" borderId="0" xfId="2" applyNumberFormat="1" applyFont="1" applyFill="1" applyAlignment="1">
      <alignment readingOrder="2"/>
    </xf>
    <xf numFmtId="0" fontId="22" fillId="0" borderId="0" xfId="3" applyFont="1" applyFill="1" applyBorder="1" applyAlignment="1">
      <alignment horizontal="right"/>
    </xf>
    <xf numFmtId="164" fontId="22" fillId="0" borderId="0" xfId="2" applyNumberFormat="1" applyFont="1" applyAlignment="1">
      <alignment readingOrder="2"/>
    </xf>
    <xf numFmtId="164" fontId="22" fillId="13" borderId="0" xfId="2" applyNumberFormat="1" applyFont="1" applyFill="1" applyAlignment="1">
      <alignment readingOrder="2"/>
    </xf>
    <xf numFmtId="164" fontId="22" fillId="11" borderId="0" xfId="2" applyNumberFormat="1" applyFont="1" applyFill="1" applyAlignment="1">
      <alignment readingOrder="2"/>
    </xf>
    <xf numFmtId="164" fontId="22" fillId="13" borderId="0" xfId="2" applyNumberFormat="1" applyFont="1" applyFill="1" applyBorder="1" applyAlignment="1">
      <alignment readingOrder="2"/>
    </xf>
    <xf numFmtId="164" fontId="22" fillId="14" borderId="0" xfId="2" applyNumberFormat="1" applyFont="1" applyFill="1" applyBorder="1" applyAlignment="1">
      <alignment readingOrder="2"/>
    </xf>
    <xf numFmtId="0" fontId="26" fillId="0" borderId="0" xfId="3" applyFont="1"/>
    <xf numFmtId="164" fontId="26" fillId="0" borderId="10" xfId="2" applyNumberFormat="1" applyFont="1" applyBorder="1" applyAlignment="1">
      <alignment readingOrder="2"/>
    </xf>
    <xf numFmtId="0" fontId="27" fillId="0" borderId="0" xfId="3" applyFont="1"/>
    <xf numFmtId="164" fontId="0" fillId="0" borderId="0" xfId="2" applyNumberFormat="1" applyFont="1" applyAlignment="1">
      <alignment readingOrder="2"/>
    </xf>
    <xf numFmtId="0" fontId="28" fillId="0" borderId="0" xfId="3" applyFont="1"/>
    <xf numFmtId="164" fontId="0" fillId="3" borderId="0" xfId="2" applyNumberFormat="1" applyFont="1" applyFill="1"/>
    <xf numFmtId="164" fontId="28" fillId="3" borderId="0" xfId="2" applyNumberFormat="1" applyFont="1" applyFill="1"/>
    <xf numFmtId="0" fontId="17" fillId="0" borderId="0" xfId="3" applyAlignment="1">
      <alignment horizontal="right" wrapText="1"/>
    </xf>
    <xf numFmtId="164" fontId="0" fillId="15" borderId="0" xfId="2" applyNumberFormat="1" applyFont="1" applyFill="1"/>
    <xf numFmtId="164" fontId="28" fillId="15" borderId="0" xfId="2" applyNumberFormat="1" applyFont="1" applyFill="1"/>
    <xf numFmtId="0" fontId="22" fillId="0" borderId="0" xfId="3" applyFont="1" applyFill="1" applyAlignment="1">
      <alignment horizontal="right"/>
    </xf>
    <xf numFmtId="164" fontId="22" fillId="0" borderId="10" xfId="2" applyNumberFormat="1" applyFont="1" applyBorder="1"/>
    <xf numFmtId="164" fontId="22" fillId="15" borderId="0" xfId="2" applyNumberFormat="1" applyFont="1" applyFill="1"/>
    <xf numFmtId="164" fontId="0" fillId="13" borderId="0" xfId="2" applyNumberFormat="1" applyFont="1" applyFill="1"/>
    <xf numFmtId="164" fontId="22" fillId="13" borderId="0" xfId="2" applyNumberFormat="1" applyFont="1" applyFill="1"/>
    <xf numFmtId="164" fontId="0" fillId="7" borderId="0" xfId="2" applyNumberFormat="1" applyFont="1" applyFill="1"/>
    <xf numFmtId="164" fontId="0" fillId="6" borderId="0" xfId="2" applyNumberFormat="1" applyFont="1" applyFill="1"/>
    <xf numFmtId="164" fontId="0" fillId="8" borderId="0" xfId="2" applyNumberFormat="1" applyFont="1" applyFill="1" applyBorder="1"/>
    <xf numFmtId="164" fontId="22" fillId="0" borderId="0" xfId="2" applyNumberFormat="1" applyFont="1" applyBorder="1"/>
    <xf numFmtId="0" fontId="29" fillId="0" borderId="0" xfId="3" applyFont="1"/>
    <xf numFmtId="9" fontId="29" fillId="0" borderId="0" xfId="3" applyNumberFormat="1" applyFont="1" applyAlignment="1">
      <alignment horizontal="right" wrapText="1" readingOrder="2"/>
    </xf>
    <xf numFmtId="164" fontId="29" fillId="0" borderId="0" xfId="2" applyNumberFormat="1" applyFont="1"/>
    <xf numFmtId="164" fontId="30" fillId="0" borderId="0" xfId="2" applyNumberFormat="1" applyFont="1"/>
    <xf numFmtId="0" fontId="31" fillId="0" borderId="0" xfId="3" applyFont="1" applyAlignment="1">
      <alignment horizontal="right" wrapText="1" readingOrder="2"/>
    </xf>
    <xf numFmtId="164" fontId="26" fillId="0" borderId="11" xfId="2" applyNumberFormat="1" applyFont="1" applyBorder="1"/>
    <xf numFmtId="164" fontId="26" fillId="0" borderId="5" xfId="2" applyNumberFormat="1" applyFont="1" applyBorder="1"/>
    <xf numFmtId="0" fontId="31" fillId="0" borderId="0" xfId="3" applyFont="1"/>
    <xf numFmtId="164" fontId="22" fillId="0" borderId="0" xfId="2" applyNumberFormat="1" applyFont="1"/>
    <xf numFmtId="0" fontId="28" fillId="0" borderId="0" xfId="3" applyFont="1" applyAlignment="1">
      <alignment horizontal="right" wrapText="1" readingOrder="2"/>
    </xf>
    <xf numFmtId="164" fontId="22" fillId="0" borderId="0" xfId="2" applyNumberFormat="1" applyFont="1" applyAlignment="1">
      <alignment horizontal="center" readingOrder="2"/>
    </xf>
    <xf numFmtId="164" fontId="28" fillId="0" borderId="0" xfId="2" applyNumberFormat="1" applyFont="1"/>
    <xf numFmtId="164" fontId="22" fillId="0" borderId="0" xfId="2" applyNumberFormat="1" applyFont="1" applyAlignment="1">
      <alignment horizontal="center" vertical="top"/>
    </xf>
    <xf numFmtId="164" fontId="22" fillId="0" borderId="0" xfId="2" applyNumberFormat="1" applyFont="1" applyAlignment="1">
      <alignment horizontal="center" vertical="center"/>
    </xf>
    <xf numFmtId="164" fontId="0" fillId="12" borderId="5" xfId="1" applyNumberFormat="1" applyFont="1" applyFill="1" applyBorder="1"/>
    <xf numFmtId="164" fontId="4" fillId="12" borderId="4" xfId="1" applyNumberFormat="1" applyFont="1" applyFill="1" applyBorder="1"/>
    <xf numFmtId="164" fontId="0" fillId="16" borderId="4" xfId="1" applyNumberFormat="1" applyFont="1" applyFill="1" applyBorder="1"/>
    <xf numFmtId="164" fontId="0" fillId="3" borderId="4" xfId="0" applyNumberFormat="1" applyFill="1" applyBorder="1"/>
    <xf numFmtId="0" fontId="0" fillId="12" borderId="0" xfId="0" quotePrefix="1" applyFill="1" applyAlignment="1">
      <alignment horizontal="right" wrapText="1" readingOrder="2"/>
    </xf>
  </cellXfs>
  <cellStyles count="4">
    <cellStyle name="Comma" xfId="1" builtinId="3"/>
    <cellStyle name="Comma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61"/>
  <sheetViews>
    <sheetView rightToLeft="1" zoomScale="110" zoomScaleNormal="110" workbookViewId="0">
      <pane xSplit="2" ySplit="4" topLeftCell="D47" activePane="bottomRight" state="frozen"/>
      <selection pane="topRight" activeCell="B1" sqref="B1"/>
      <selection pane="bottomLeft" activeCell="A4" sqref="A4"/>
      <selection pane="bottomRight" activeCell="D57" sqref="D57"/>
    </sheetView>
  </sheetViews>
  <sheetFormatPr defaultColWidth="9" defaultRowHeight="15" outlineLevelRow="2" x14ac:dyDescent="0.2"/>
  <cols>
    <col min="1" max="1" width="9" style="151"/>
    <col min="2" max="2" width="44.875" style="151" bestFit="1" customWidth="1"/>
    <col min="3" max="3" width="52.75" style="149" hidden="1" customWidth="1"/>
    <col min="4" max="6" width="16.75" style="150" bestFit="1" customWidth="1"/>
    <col min="7" max="7" width="18.125" style="150" bestFit="1" customWidth="1"/>
    <col min="8" max="16384" width="9" style="151"/>
  </cols>
  <sheetData>
    <row r="2" spans="2:7" ht="18" x14ac:dyDescent="0.25">
      <c r="B2" s="148" t="s">
        <v>105</v>
      </c>
    </row>
    <row r="3" spans="2:7" x14ac:dyDescent="0.2">
      <c r="G3" s="151"/>
    </row>
    <row r="4" spans="2:7" ht="18" x14ac:dyDescent="0.25">
      <c r="B4" s="152" t="s">
        <v>106</v>
      </c>
      <c r="C4" s="153" t="s">
        <v>107</v>
      </c>
      <c r="D4" s="154" t="s">
        <v>108</v>
      </c>
      <c r="E4" s="155" t="s">
        <v>109</v>
      </c>
      <c r="F4" s="155" t="s">
        <v>110</v>
      </c>
      <c r="G4" s="155" t="s">
        <v>111</v>
      </c>
    </row>
    <row r="5" spans="2:7" s="157" customFormat="1" ht="18" x14ac:dyDescent="0.25">
      <c r="B5" s="152" t="s">
        <v>112</v>
      </c>
      <c r="C5" s="153"/>
      <c r="D5" s="156"/>
      <c r="E5" s="156"/>
      <c r="F5" s="156"/>
      <c r="G5" s="156"/>
    </row>
    <row r="6" spans="2:7" ht="30" outlineLevel="1" x14ac:dyDescent="0.2">
      <c r="B6" s="151" t="s">
        <v>113</v>
      </c>
      <c r="C6" s="149" t="s">
        <v>114</v>
      </c>
      <c r="D6" s="158">
        <v>400000</v>
      </c>
      <c r="E6" s="158">
        <f>+D6</f>
        <v>400000</v>
      </c>
      <c r="F6" s="158">
        <f>+D6</f>
        <v>400000</v>
      </c>
      <c r="G6" s="158">
        <f>SUM(D6:F6)</f>
        <v>1200000</v>
      </c>
    </row>
    <row r="7" spans="2:7" ht="45" outlineLevel="1" x14ac:dyDescent="0.2">
      <c r="B7" s="151" t="s">
        <v>115</v>
      </c>
      <c r="C7" s="149" t="s">
        <v>116</v>
      </c>
      <c r="D7" s="158">
        <v>255000</v>
      </c>
      <c r="E7" s="158">
        <v>255000</v>
      </c>
      <c r="F7" s="158">
        <v>255000</v>
      </c>
      <c r="G7" s="158">
        <f>SUM(D7:F7)</f>
        <v>765000</v>
      </c>
    </row>
    <row r="8" spans="2:7" ht="60" outlineLevel="1" x14ac:dyDescent="0.2">
      <c r="B8" s="151" t="s">
        <v>117</v>
      </c>
      <c r="C8" s="149" t="s">
        <v>118</v>
      </c>
      <c r="D8" s="158">
        <f>225000*2</f>
        <v>450000</v>
      </c>
      <c r="E8" s="158">
        <f>225000*2</f>
        <v>450000</v>
      </c>
      <c r="F8" s="158">
        <f>225000*2</f>
        <v>450000</v>
      </c>
      <c r="G8" s="158">
        <f>SUM(D8:F8)</f>
        <v>1350000</v>
      </c>
    </row>
    <row r="9" spans="2:7" s="161" customFormat="1" ht="18" x14ac:dyDescent="0.25">
      <c r="B9" s="159" t="s">
        <v>119</v>
      </c>
      <c r="C9" s="149"/>
      <c r="D9" s="160">
        <f>SUM(D6:D8)</f>
        <v>1105000</v>
      </c>
      <c r="E9" s="160">
        <f>SUM(E6:E8)</f>
        <v>1105000</v>
      </c>
      <c r="F9" s="160">
        <f>SUM(F6:F8)</f>
        <v>1105000</v>
      </c>
      <c r="G9" s="160">
        <f>SUM(G6:G8)</f>
        <v>3315000</v>
      </c>
    </row>
    <row r="10" spans="2:7" ht="54.75" customHeight="1" outlineLevel="1" x14ac:dyDescent="0.2">
      <c r="B10" s="151" t="s">
        <v>47</v>
      </c>
      <c r="C10" s="149" t="s">
        <v>120</v>
      </c>
      <c r="D10" s="162">
        <f>50000</f>
        <v>50000</v>
      </c>
      <c r="E10" s="162">
        <f>50000</f>
        <v>50000</v>
      </c>
      <c r="F10" s="162">
        <f>50000</f>
        <v>50000</v>
      </c>
      <c r="G10" s="162">
        <f>SUM(D10:F10)</f>
        <v>150000</v>
      </c>
    </row>
    <row r="11" spans="2:7" ht="113.25" customHeight="1" outlineLevel="1" x14ac:dyDescent="0.2">
      <c r="B11" s="151" t="s">
        <v>121</v>
      </c>
      <c r="C11" s="149" t="s">
        <v>122</v>
      </c>
      <c r="D11" s="158">
        <v>100000</v>
      </c>
      <c r="E11" s="158">
        <v>95000</v>
      </c>
      <c r="F11" s="158">
        <v>85000</v>
      </c>
      <c r="G11" s="158">
        <f>SUM(D11:F11)</f>
        <v>280000</v>
      </c>
    </row>
    <row r="12" spans="2:7" outlineLevel="1" x14ac:dyDescent="0.2">
      <c r="B12" s="151" t="s">
        <v>123</v>
      </c>
      <c r="C12" s="149" t="s">
        <v>124</v>
      </c>
      <c r="D12" s="163">
        <f>75000</f>
        <v>75000</v>
      </c>
      <c r="E12" s="163">
        <f>75000</f>
        <v>75000</v>
      </c>
      <c r="F12" s="163"/>
      <c r="G12" s="163">
        <f>SUM(D12:F12)</f>
        <v>150000</v>
      </c>
    </row>
    <row r="13" spans="2:7" outlineLevel="1" x14ac:dyDescent="0.2">
      <c r="B13" s="151" t="s">
        <v>125</v>
      </c>
      <c r="C13" s="149" t="s">
        <v>126</v>
      </c>
      <c r="D13" s="163">
        <v>60000</v>
      </c>
      <c r="E13" s="163">
        <v>60000</v>
      </c>
      <c r="F13" s="163">
        <v>60000</v>
      </c>
      <c r="G13" s="163">
        <f>SUM(D13:F13)</f>
        <v>180000</v>
      </c>
    </row>
    <row r="14" spans="2:7" s="152" customFormat="1" ht="18" x14ac:dyDescent="0.25">
      <c r="B14" s="164" t="s">
        <v>127</v>
      </c>
      <c r="C14" s="149"/>
      <c r="D14" s="165">
        <f>SUM(D10:D13)</f>
        <v>285000</v>
      </c>
      <c r="E14" s="165">
        <f>SUM(E10:E13)</f>
        <v>280000</v>
      </c>
      <c r="F14" s="165">
        <f>SUM(F10:F13)</f>
        <v>195000</v>
      </c>
      <c r="G14" s="165">
        <f>SUM(G10:G13)</f>
        <v>760000</v>
      </c>
    </row>
    <row r="15" spans="2:7" s="152" customFormat="1" ht="75.75" x14ac:dyDescent="0.25">
      <c r="B15" s="152" t="s">
        <v>128</v>
      </c>
      <c r="C15" s="149" t="s">
        <v>129</v>
      </c>
      <c r="D15" s="166">
        <v>110000</v>
      </c>
      <c r="E15" s="166">
        <v>110000</v>
      </c>
      <c r="F15" s="166">
        <v>110000</v>
      </c>
      <c r="G15" s="166">
        <f>SUM(D15:F15)</f>
        <v>330000</v>
      </c>
    </row>
    <row r="16" spans="2:7" s="152" customFormat="1" ht="30.75" x14ac:dyDescent="0.25">
      <c r="B16" s="159" t="s">
        <v>94</v>
      </c>
      <c r="C16" s="149" t="s">
        <v>130</v>
      </c>
      <c r="D16" s="167">
        <f>60000*D58</f>
        <v>480000</v>
      </c>
      <c r="E16" s="167">
        <f>60000*E58</f>
        <v>480000</v>
      </c>
      <c r="F16" s="167">
        <f>60000*F58</f>
        <v>480000</v>
      </c>
      <c r="G16" s="167">
        <f>SUM(D16:F16)</f>
        <v>1440000</v>
      </c>
    </row>
    <row r="17" spans="2:7" s="152" customFormat="1" ht="30.75" x14ac:dyDescent="0.25">
      <c r="B17" s="152" t="s">
        <v>131</v>
      </c>
      <c r="C17" s="149" t="s">
        <v>132</v>
      </c>
      <c r="D17" s="168">
        <v>200000</v>
      </c>
      <c r="E17" s="168">
        <v>200000</v>
      </c>
      <c r="F17" s="168">
        <v>200000</v>
      </c>
      <c r="G17" s="168">
        <f>SUM(D17:F17)</f>
        <v>600000</v>
      </c>
    </row>
    <row r="18" spans="2:7" s="152" customFormat="1" ht="45.75" x14ac:dyDescent="0.25">
      <c r="B18" s="152" t="s">
        <v>133</v>
      </c>
      <c r="C18" s="149" t="s">
        <v>134</v>
      </c>
      <c r="D18" s="169">
        <f>SUM(D9,D14,D15,D16,D17)*0.05</f>
        <v>109000</v>
      </c>
      <c r="E18" s="169">
        <f>SUM(E9,E14,E15,E16,E17)*0.05</f>
        <v>108750</v>
      </c>
      <c r="F18" s="169">
        <f>SUM(F9,F14,F15,F16,F17)*0.05</f>
        <v>104500</v>
      </c>
      <c r="G18" s="169">
        <f>SUM(D18:F18)</f>
        <v>322250</v>
      </c>
    </row>
    <row r="19" spans="2:7" s="172" customFormat="1" ht="18" x14ac:dyDescent="0.25">
      <c r="B19" s="170" t="s">
        <v>135</v>
      </c>
      <c r="C19" s="149"/>
      <c r="D19" s="171">
        <f>+D18+D17+D16+D15+D14+D9</f>
        <v>2289000</v>
      </c>
      <c r="E19" s="171">
        <f>+E18+E17+E16+E15+E14+E9</f>
        <v>2283750</v>
      </c>
      <c r="F19" s="171">
        <f>+F18+F17+F16+F15+F14+F9</f>
        <v>2194500</v>
      </c>
      <c r="G19" s="171">
        <f>+G18+G17+G16+G15+G14+G9</f>
        <v>6767250</v>
      </c>
    </row>
    <row r="20" spans="2:7" x14ac:dyDescent="0.2">
      <c r="D20" s="173"/>
      <c r="E20" s="173"/>
      <c r="F20" s="173"/>
    </row>
    <row r="21" spans="2:7" ht="18" x14ac:dyDescent="0.25">
      <c r="B21" s="152" t="s">
        <v>136</v>
      </c>
      <c r="D21" s="173"/>
      <c r="E21" s="173"/>
      <c r="F21" s="173"/>
    </row>
    <row r="22" spans="2:7" ht="15.75" outlineLevel="1" x14ac:dyDescent="0.25">
      <c r="B22" s="174" t="s">
        <v>137</v>
      </c>
      <c r="D22" s="173"/>
      <c r="E22" s="173"/>
      <c r="F22" s="173"/>
      <c r="G22" s="173"/>
    </row>
    <row r="23" spans="2:7" ht="15.75" outlineLevel="1" x14ac:dyDescent="0.25">
      <c r="B23" s="174" t="s">
        <v>138</v>
      </c>
      <c r="G23" s="173"/>
    </row>
    <row r="24" spans="2:7" ht="45" outlineLevel="2" x14ac:dyDescent="0.2">
      <c r="B24" s="151" t="s">
        <v>44</v>
      </c>
      <c r="C24" s="149" t="s">
        <v>139</v>
      </c>
      <c r="D24" s="175">
        <f>3*(8*3*282*1.17+1000+100*8)*D58</f>
        <v>233245.44</v>
      </c>
      <c r="E24" s="175">
        <f>3*(8*3*282*1.17+1000+100*8)*E58</f>
        <v>233245.44</v>
      </c>
      <c r="F24" s="175">
        <f>3*(8*3*282*1.17+1000+100*8)*F58</f>
        <v>233245.44</v>
      </c>
      <c r="G24" s="175">
        <f>SUM(D24:F24)</f>
        <v>699736.32000000007</v>
      </c>
    </row>
    <row r="25" spans="2:7" ht="45" outlineLevel="2" x14ac:dyDescent="0.2">
      <c r="B25" s="151" t="s">
        <v>29</v>
      </c>
      <c r="C25" s="149" t="s">
        <v>140</v>
      </c>
      <c r="D25" s="175">
        <f>150*282*1.17*D58</f>
        <v>395928</v>
      </c>
      <c r="E25" s="175">
        <f>150*282*1.17*E58</f>
        <v>395928</v>
      </c>
      <c r="F25" s="175">
        <f>150*282*1.17*F58</f>
        <v>395928</v>
      </c>
      <c r="G25" s="175">
        <f>SUM(D25:F25)</f>
        <v>1187784</v>
      </c>
    </row>
    <row r="26" spans="2:7" ht="30" outlineLevel="2" x14ac:dyDescent="0.2">
      <c r="B26" s="151" t="s">
        <v>57</v>
      </c>
      <c r="C26" s="149" t="s">
        <v>141</v>
      </c>
      <c r="D26" s="175">
        <f>20000*D58</f>
        <v>160000</v>
      </c>
      <c r="E26" s="175">
        <f>20000*E58</f>
        <v>160000</v>
      </c>
      <c r="F26" s="175">
        <f>20000*F58</f>
        <v>160000</v>
      </c>
      <c r="G26" s="175">
        <f>SUM(D26:F26)</f>
        <v>480000</v>
      </c>
    </row>
    <row r="27" spans="2:7" s="174" customFormat="1" ht="15.75" outlineLevel="1" x14ac:dyDescent="0.25">
      <c r="B27" s="174" t="s">
        <v>142</v>
      </c>
      <c r="C27" s="149"/>
      <c r="D27" s="176">
        <f>SUM(D24:D26)</f>
        <v>789173.44</v>
      </c>
      <c r="E27" s="176">
        <f>SUM(E24:E26)</f>
        <v>789173.44</v>
      </c>
      <c r="F27" s="176">
        <f>SUM(F24:F26)</f>
        <v>789173.44</v>
      </c>
      <c r="G27" s="176">
        <f>SUM(G24:G26)</f>
        <v>2367520.3200000003</v>
      </c>
    </row>
    <row r="28" spans="2:7" ht="15.75" outlineLevel="1" x14ac:dyDescent="0.25">
      <c r="B28" s="174" t="s">
        <v>143</v>
      </c>
    </row>
    <row r="29" spans="2:7" ht="30" outlineLevel="2" x14ac:dyDescent="0.2">
      <c r="B29" s="151" t="s">
        <v>40</v>
      </c>
      <c r="C29" s="149" t="s">
        <v>144</v>
      </c>
      <c r="D29" s="175">
        <f>80000*D58</f>
        <v>640000</v>
      </c>
      <c r="E29" s="175">
        <f>80000*E58</f>
        <v>640000</v>
      </c>
      <c r="F29" s="175">
        <f>80000*F58</f>
        <v>640000</v>
      </c>
      <c r="G29" s="175">
        <f>SUM(D29:F29)</f>
        <v>1920000</v>
      </c>
    </row>
    <row r="30" spans="2:7" outlineLevel="2" x14ac:dyDescent="0.2">
      <c r="B30" s="151" t="s">
        <v>55</v>
      </c>
      <c r="C30" s="149" t="s">
        <v>145</v>
      </c>
      <c r="D30" s="175">
        <f>100*325*D58</f>
        <v>260000</v>
      </c>
      <c r="E30" s="175">
        <f>100*325*E58</f>
        <v>260000</v>
      </c>
      <c r="F30" s="175">
        <f>100*325*F58</f>
        <v>260000</v>
      </c>
      <c r="G30" s="175">
        <f>SUM(D30:F30)</f>
        <v>780000</v>
      </c>
    </row>
    <row r="31" spans="2:7" ht="45" outlineLevel="2" x14ac:dyDescent="0.2">
      <c r="B31" s="151" t="s">
        <v>91</v>
      </c>
      <c r="C31" s="149" t="s">
        <v>146</v>
      </c>
      <c r="D31" s="175">
        <f>30000*D58</f>
        <v>240000</v>
      </c>
      <c r="E31" s="175">
        <f>30000*E58</f>
        <v>240000</v>
      </c>
      <c r="F31" s="175">
        <f>30000*F58</f>
        <v>240000</v>
      </c>
      <c r="G31" s="175">
        <f>SUM(D31:F31)</f>
        <v>720000</v>
      </c>
    </row>
    <row r="32" spans="2:7" s="174" customFormat="1" ht="15.75" outlineLevel="1" x14ac:dyDescent="0.25">
      <c r="B32" s="174" t="s">
        <v>147</v>
      </c>
      <c r="C32" s="149"/>
      <c r="D32" s="176">
        <f>SUM(D29:D31)</f>
        <v>1140000</v>
      </c>
      <c r="E32" s="176">
        <f>SUM(E29:E31)</f>
        <v>1140000</v>
      </c>
      <c r="F32" s="176">
        <f>SUM(F29:F31)</f>
        <v>1140000</v>
      </c>
      <c r="G32" s="176">
        <f>SUM(G29:G31)</f>
        <v>3420000</v>
      </c>
    </row>
    <row r="33" spans="2:7" ht="15.75" outlineLevel="1" x14ac:dyDescent="0.25">
      <c r="B33" s="174" t="s">
        <v>148</v>
      </c>
    </row>
    <row r="34" spans="2:7" ht="60" outlineLevel="2" x14ac:dyDescent="0.2">
      <c r="B34" s="177" t="s">
        <v>62</v>
      </c>
      <c r="C34" s="149" t="s">
        <v>149</v>
      </c>
      <c r="D34" s="178">
        <f>D58*(10*4*(180*2+100*3+200*2)+10*250+30000)</f>
        <v>599200</v>
      </c>
      <c r="E34" s="178">
        <f>E58*(10*4*(180*2+100*3+200*2)+10*250)</f>
        <v>359200</v>
      </c>
      <c r="F34" s="178">
        <f>F58*(10*4*(180*2+100*3+200*2)+10*250)</f>
        <v>359200</v>
      </c>
      <c r="G34" s="178">
        <f>SUM(D34:F34)</f>
        <v>1317600</v>
      </c>
    </row>
    <row r="35" spans="2:7" s="174" customFormat="1" ht="15.75" outlineLevel="1" x14ac:dyDescent="0.25">
      <c r="B35" s="174" t="s">
        <v>150</v>
      </c>
      <c r="C35" s="149"/>
      <c r="D35" s="179">
        <f>+D34</f>
        <v>599200</v>
      </c>
      <c r="E35" s="179">
        <f>+E34</f>
        <v>359200</v>
      </c>
      <c r="F35" s="179">
        <f>+F34</f>
        <v>359200</v>
      </c>
      <c r="G35" s="179">
        <f>+G34</f>
        <v>1317600</v>
      </c>
    </row>
    <row r="36" spans="2:7" ht="15.75" outlineLevel="1" x14ac:dyDescent="0.25">
      <c r="B36" s="174" t="s">
        <v>151</v>
      </c>
      <c r="D36" s="173"/>
    </row>
    <row r="37" spans="2:7" ht="45" outlineLevel="2" x14ac:dyDescent="0.2">
      <c r="B37" s="151" t="s">
        <v>33</v>
      </c>
      <c r="C37" s="149" t="s">
        <v>152</v>
      </c>
      <c r="D37" s="175">
        <f>2*(8*3*282*1.17+1000+100*8)*D58</f>
        <v>155496.95999999999</v>
      </c>
      <c r="E37" s="175">
        <f>2*(8*3*282*1.17+1000+100*8)*E58</f>
        <v>155496.95999999999</v>
      </c>
      <c r="F37" s="175">
        <f>2*(8*3*282*1.17+1000+100*8)*F58</f>
        <v>155496.95999999999</v>
      </c>
      <c r="G37" s="175">
        <f>SUM(D37:F37)</f>
        <v>466490.88</v>
      </c>
    </row>
    <row r="38" spans="2:7" s="174" customFormat="1" ht="15.75" outlineLevel="1" x14ac:dyDescent="0.25">
      <c r="B38" s="174" t="s">
        <v>153</v>
      </c>
      <c r="C38" s="149"/>
      <c r="D38" s="176">
        <f>+D37</f>
        <v>155496.95999999999</v>
      </c>
      <c r="E38" s="176">
        <f>+E37</f>
        <v>155496.95999999999</v>
      </c>
      <c r="F38" s="176">
        <f>+F37</f>
        <v>155496.95999999999</v>
      </c>
      <c r="G38" s="176">
        <f>+G37</f>
        <v>466490.88</v>
      </c>
    </row>
    <row r="39" spans="2:7" s="152" customFormat="1" ht="18" x14ac:dyDescent="0.25">
      <c r="B39" s="180" t="s">
        <v>154</v>
      </c>
      <c r="C39" s="149"/>
      <c r="D39" s="181">
        <f>+D38+D35+D32+D27</f>
        <v>2683870.4</v>
      </c>
      <c r="E39" s="181">
        <f>+E38+E35+E32+E27</f>
        <v>2443870.4</v>
      </c>
      <c r="F39" s="181">
        <f>+F38+F35+F32+F27</f>
        <v>2443870.4</v>
      </c>
      <c r="G39" s="181">
        <f>+G38+G35+G32+G27</f>
        <v>7571611.2000000002</v>
      </c>
    </row>
    <row r="40" spans="2:7" ht="15.75" outlineLevel="1" x14ac:dyDescent="0.25">
      <c r="B40" s="174" t="s">
        <v>155</v>
      </c>
      <c r="D40" s="150">
        <v>419289</v>
      </c>
      <c r="E40" s="150">
        <v>419289</v>
      </c>
      <c r="F40" s="150">
        <v>419288</v>
      </c>
    </row>
    <row r="41" spans="2:7" ht="46.5" customHeight="1" outlineLevel="1" x14ac:dyDescent="0.2">
      <c r="B41" s="151" t="s">
        <v>27</v>
      </c>
      <c r="C41" s="149" t="s">
        <v>156</v>
      </c>
      <c r="D41" s="178">
        <f>197589*D58</f>
        <v>1580712</v>
      </c>
      <c r="E41" s="178">
        <f>197589*E58</f>
        <v>1580712</v>
      </c>
      <c r="F41" s="178">
        <f>197589*F58-2</f>
        <v>1580710</v>
      </c>
      <c r="G41" s="178">
        <f>SUM(D41:F41)</f>
        <v>4742134</v>
      </c>
    </row>
    <row r="42" spans="2:7" ht="30" outlineLevel="1" x14ac:dyDescent="0.2">
      <c r="B42" s="151" t="s">
        <v>75</v>
      </c>
      <c r="C42" s="149" t="s">
        <v>157</v>
      </c>
      <c r="D42" s="178">
        <f>6*10*150*1.17*10*D58</f>
        <v>842400</v>
      </c>
      <c r="E42" s="178">
        <f>6*10*150*1.17*10*E58</f>
        <v>842400</v>
      </c>
      <c r="F42" s="178">
        <f>6*10*150*1.17*10*F58</f>
        <v>842400</v>
      </c>
      <c r="G42" s="178">
        <f>SUM(D42:F42)</f>
        <v>2527200</v>
      </c>
    </row>
    <row r="43" spans="2:7" s="152" customFormat="1" ht="18" x14ac:dyDescent="0.25">
      <c r="B43" s="180" t="s">
        <v>158</v>
      </c>
      <c r="C43" s="149"/>
      <c r="D43" s="182">
        <f>SUM(D41:D42)</f>
        <v>2423112</v>
      </c>
      <c r="E43" s="182">
        <f>SUM(E41:E42)</f>
        <v>2423112</v>
      </c>
      <c r="F43" s="182">
        <f>SUM(F41:F42)</f>
        <v>2423110</v>
      </c>
      <c r="G43" s="182">
        <f>SUM(G41:G42)</f>
        <v>7269334</v>
      </c>
    </row>
    <row r="44" spans="2:7" s="152" customFormat="1" ht="105.75" outlineLevel="1" x14ac:dyDescent="0.25">
      <c r="B44" s="180" t="s">
        <v>159</v>
      </c>
      <c r="C44" s="149" t="s">
        <v>160</v>
      </c>
      <c r="D44" s="183">
        <f>100000*D58</f>
        <v>800000</v>
      </c>
      <c r="E44" s="183">
        <f>15000*E58</f>
        <v>120000</v>
      </c>
      <c r="F44" s="183">
        <f>15000*F58</f>
        <v>120000</v>
      </c>
      <c r="G44" s="183">
        <f>SUM(D44:F44)</f>
        <v>1040000</v>
      </c>
    </row>
    <row r="45" spans="2:7" s="152" customFormat="1" ht="18" x14ac:dyDescent="0.25">
      <c r="B45" s="180" t="s">
        <v>161</v>
      </c>
      <c r="C45" s="149"/>
      <c r="D45" s="184">
        <f>SUM(D44)</f>
        <v>800000</v>
      </c>
      <c r="E45" s="184">
        <f>SUM(E44)</f>
        <v>120000</v>
      </c>
      <c r="F45" s="184">
        <f>SUM(F44)</f>
        <v>120000</v>
      </c>
      <c r="G45" s="184">
        <f>SUM(G44)</f>
        <v>1040000</v>
      </c>
    </row>
    <row r="46" spans="2:7" ht="15.75" outlineLevel="1" x14ac:dyDescent="0.25">
      <c r="B46" s="174" t="s">
        <v>162</v>
      </c>
    </row>
    <row r="47" spans="2:7" ht="45" outlineLevel="1" x14ac:dyDescent="0.2">
      <c r="B47" s="151" t="s">
        <v>163</v>
      </c>
      <c r="C47" s="149" t="s">
        <v>164</v>
      </c>
      <c r="D47" s="185">
        <f>150000*0.25*D58</f>
        <v>300000</v>
      </c>
      <c r="E47" s="185">
        <f>150000*0.25*E58</f>
        <v>300000</v>
      </c>
      <c r="F47" s="185"/>
      <c r="G47" s="185">
        <f>SUM(D47:F47)</f>
        <v>600000</v>
      </c>
    </row>
    <row r="48" spans="2:7" ht="60" outlineLevel="1" x14ac:dyDescent="0.2">
      <c r="B48" s="151" t="s">
        <v>23</v>
      </c>
      <c r="C48" s="149" t="s">
        <v>165</v>
      </c>
      <c r="D48" s="186">
        <f>30000*D58</f>
        <v>240000</v>
      </c>
      <c r="E48" s="186">
        <f>30000*E58</f>
        <v>240000</v>
      </c>
      <c r="F48" s="186">
        <f>30000*F58</f>
        <v>240000</v>
      </c>
      <c r="G48" s="186">
        <f>SUM(D48:F48)</f>
        <v>720000</v>
      </c>
    </row>
    <row r="49" spans="2:7" ht="60" outlineLevel="1" x14ac:dyDescent="0.2">
      <c r="B49" s="151" t="s">
        <v>30</v>
      </c>
      <c r="C49" s="149" t="s">
        <v>165</v>
      </c>
      <c r="D49" s="187">
        <f>30000*D58</f>
        <v>240000</v>
      </c>
      <c r="E49" s="187">
        <f>30000*E58</f>
        <v>240000</v>
      </c>
      <c r="F49" s="187">
        <f>30000*F58</f>
        <v>240000</v>
      </c>
      <c r="G49" s="187">
        <f>SUM(D49:F49)</f>
        <v>720000</v>
      </c>
    </row>
    <row r="50" spans="2:7" s="152" customFormat="1" ht="18" x14ac:dyDescent="0.25">
      <c r="B50" s="180" t="s">
        <v>166</v>
      </c>
      <c r="C50" s="149"/>
      <c r="D50" s="188">
        <f>SUM(D47:D49)</f>
        <v>780000</v>
      </c>
      <c r="E50" s="188">
        <f>SUM(E47:E49)</f>
        <v>780000</v>
      </c>
      <c r="F50" s="188">
        <f>SUM(F47:F49)</f>
        <v>480000</v>
      </c>
      <c r="G50" s="188">
        <f>SUM(G47:G49)</f>
        <v>2040000</v>
      </c>
    </row>
    <row r="51" spans="2:7" s="172" customFormat="1" ht="18" x14ac:dyDescent="0.25">
      <c r="B51" s="170" t="s">
        <v>167</v>
      </c>
      <c r="C51" s="149"/>
      <c r="D51" s="171">
        <f>+D50+D43+D44+D39</f>
        <v>6686982.4000000004</v>
      </c>
      <c r="E51" s="171">
        <f>+E50+E43+E44+E39</f>
        <v>5766982.4000000004</v>
      </c>
      <c r="F51" s="171">
        <f>+F50+F43+F44+F39</f>
        <v>5466980.4000000004</v>
      </c>
      <c r="G51" s="171">
        <f>+G50+G43+G44+G39</f>
        <v>17920945.199999999</v>
      </c>
    </row>
    <row r="53" spans="2:7" s="189" customFormat="1" ht="31.5" hidden="1" x14ac:dyDescent="0.25">
      <c r="B53" s="189" t="s">
        <v>168</v>
      </c>
      <c r="C53" s="190" t="s">
        <v>169</v>
      </c>
      <c r="D53" s="191">
        <f>0.05*(D51+D19)</f>
        <v>448799.12000000005</v>
      </c>
      <c r="E53" s="191">
        <f>0.05*(E51+E19)</f>
        <v>402536.62000000005</v>
      </c>
      <c r="F53" s="191">
        <f>0.05*(F51+F19)</f>
        <v>383074.02</v>
      </c>
      <c r="G53" s="191">
        <f>SUM(D53:F53)</f>
        <v>1234409.7600000002</v>
      </c>
    </row>
    <row r="54" spans="2:7" ht="18" x14ac:dyDescent="0.25">
      <c r="G54" s="192">
        <f>G51+G19</f>
        <v>24688195.199999999</v>
      </c>
    </row>
    <row r="55" spans="2:7" s="196" customFormat="1" ht="18" hidden="1" x14ac:dyDescent="0.25">
      <c r="B55" s="170" t="s">
        <v>170</v>
      </c>
      <c r="C55" s="193"/>
      <c r="D55" s="194">
        <f>D51+D19+D53</f>
        <v>9424781.5199999996</v>
      </c>
      <c r="E55" s="194">
        <f>E51+E19+E53</f>
        <v>8453269.0199999996</v>
      </c>
      <c r="F55" s="194">
        <f>F51+F19+F53</f>
        <v>8044554.4199999999</v>
      </c>
      <c r="G55" s="195">
        <f>G51+G19+G53</f>
        <v>25922604.960000001</v>
      </c>
    </row>
    <row r="56" spans="2:7" ht="18" x14ac:dyDescent="0.25">
      <c r="D56" s="197"/>
      <c r="E56" s="197"/>
      <c r="F56" s="197"/>
      <c r="G56" s="197"/>
    </row>
    <row r="57" spans="2:7" s="174" customFormat="1" ht="18" x14ac:dyDescent="0.25">
      <c r="C57" s="198"/>
      <c r="D57" s="199" t="s">
        <v>0</v>
      </c>
      <c r="E57" s="199" t="s">
        <v>14</v>
      </c>
      <c r="F57" s="199" t="s">
        <v>171</v>
      </c>
      <c r="G57" s="200"/>
    </row>
    <row r="58" spans="2:7" s="174" customFormat="1" ht="18" x14ac:dyDescent="0.25">
      <c r="B58" s="152" t="s">
        <v>172</v>
      </c>
      <c r="C58" s="198"/>
      <c r="D58" s="201">
        <v>8</v>
      </c>
      <c r="E58" s="202">
        <v>8</v>
      </c>
      <c r="F58" s="202">
        <v>8</v>
      </c>
      <c r="G58" s="200"/>
    </row>
    <row r="61" spans="2:7" ht="18" x14ac:dyDescent="0.25">
      <c r="B61" s="151" t="s">
        <v>173</v>
      </c>
      <c r="D61" s="150">
        <f>SUM(D51,D19)*1.05</f>
        <v>9424781.5200000014</v>
      </c>
      <c r="E61" s="150">
        <f>SUM(E51,E19)*1.05</f>
        <v>8453269.0200000014</v>
      </c>
      <c r="F61" s="150">
        <f>SUM(F51,F19)*1.05</f>
        <v>8044554.4200000009</v>
      </c>
      <c r="G61" s="192">
        <f>SUM(D61:F61)</f>
        <v>25922604.960000005</v>
      </c>
    </row>
  </sheetData>
  <autoFilter ref="B4:G11"/>
  <pageMargins left="0.70866141732283472" right="0.70866141732283472" top="0.74803149606299213" bottom="0.74803149606299213" header="0.31496062992125984" footer="0.31496062992125984"/>
  <pageSetup paperSize="9" scale="4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P17"/>
  <sheetViews>
    <sheetView rightToLeft="1" tabSelected="1" topLeftCell="B4" workbookViewId="0">
      <selection activeCell="F5" sqref="F5"/>
    </sheetView>
  </sheetViews>
  <sheetFormatPr defaultRowHeight="14.25" x14ac:dyDescent="0.2"/>
  <cols>
    <col min="10" max="10" width="10.75" customWidth="1"/>
  </cols>
  <sheetData>
    <row r="4" spans="4:16" ht="25.5" x14ac:dyDescent="0.2">
      <c r="D4" s="21" t="s">
        <v>15</v>
      </c>
      <c r="E4" s="82" t="s">
        <v>16</v>
      </c>
      <c r="F4" s="21" t="s">
        <v>2</v>
      </c>
      <c r="G4" s="21" t="s">
        <v>15</v>
      </c>
      <c r="H4" s="21" t="s">
        <v>16</v>
      </c>
      <c r="I4" s="21" t="s">
        <v>3</v>
      </c>
      <c r="J4" s="21" t="s">
        <v>15</v>
      </c>
      <c r="K4" s="21" t="s">
        <v>16</v>
      </c>
      <c r="L4" s="21" t="s">
        <v>4</v>
      </c>
      <c r="M4" s="21" t="s">
        <v>15</v>
      </c>
      <c r="N4" s="21" t="s">
        <v>16</v>
      </c>
      <c r="O4" s="21" t="s">
        <v>17</v>
      </c>
      <c r="P4" s="21" t="s">
        <v>5</v>
      </c>
    </row>
    <row r="5" spans="4:16" ht="180" x14ac:dyDescent="0.2">
      <c r="D5" s="83" t="s">
        <v>34</v>
      </c>
      <c r="E5" s="84" t="s">
        <v>62</v>
      </c>
      <c r="F5" s="85">
        <v>22729.703703703708</v>
      </c>
      <c r="G5" s="86" t="s">
        <v>26</v>
      </c>
      <c r="H5" s="15" t="s">
        <v>40</v>
      </c>
      <c r="I5" s="88">
        <v>150000</v>
      </c>
      <c r="J5" s="89" t="s">
        <v>22</v>
      </c>
      <c r="K5" s="90" t="s">
        <v>23</v>
      </c>
      <c r="L5" s="26">
        <v>30000</v>
      </c>
      <c r="M5" s="91" t="s">
        <v>24</v>
      </c>
      <c r="N5" s="92" t="s">
        <v>25</v>
      </c>
      <c r="O5" s="93">
        <v>10000</v>
      </c>
      <c r="P5" s="94"/>
    </row>
    <row r="6" spans="4:16" ht="183" customHeight="1" x14ac:dyDescent="0.2">
      <c r="D6" s="95" t="s">
        <v>38</v>
      </c>
      <c r="E6" s="84" t="s">
        <v>64</v>
      </c>
      <c r="F6" s="88">
        <v>40000</v>
      </c>
      <c r="G6" s="122" t="s">
        <v>90</v>
      </c>
      <c r="H6" s="123" t="s">
        <v>91</v>
      </c>
      <c r="I6" s="88">
        <v>63710</v>
      </c>
      <c r="J6" s="95" t="s">
        <v>22</v>
      </c>
      <c r="K6" s="35" t="s">
        <v>30</v>
      </c>
      <c r="L6" s="29">
        <v>30000</v>
      </c>
      <c r="M6" s="94"/>
      <c r="N6" s="94"/>
      <c r="O6" s="94"/>
      <c r="P6" s="94"/>
    </row>
    <row r="7" spans="4:16" ht="63.75" x14ac:dyDescent="0.2">
      <c r="D7" s="104" t="s">
        <v>92</v>
      </c>
      <c r="E7" s="84" t="s">
        <v>64</v>
      </c>
      <c r="F7" s="85">
        <v>89000</v>
      </c>
      <c r="G7" s="124"/>
      <c r="H7" s="99"/>
      <c r="I7" s="88"/>
      <c r="J7" s="94"/>
      <c r="K7" s="94"/>
      <c r="L7" s="94"/>
      <c r="M7" s="94"/>
      <c r="N7" s="94"/>
      <c r="O7" s="94"/>
      <c r="P7" s="94"/>
    </row>
    <row r="8" spans="4:16" ht="90" x14ac:dyDescent="0.25">
      <c r="D8" s="104" t="s">
        <v>93</v>
      </c>
      <c r="E8" s="125" t="s">
        <v>94</v>
      </c>
      <c r="F8" s="85">
        <v>50000</v>
      </c>
      <c r="G8" s="91"/>
      <c r="H8" s="99"/>
      <c r="I8" s="88"/>
      <c r="J8" s="94"/>
      <c r="K8" s="94"/>
      <c r="L8" s="94"/>
      <c r="M8" s="94"/>
      <c r="N8" s="94"/>
      <c r="O8" s="94"/>
      <c r="P8" s="94"/>
    </row>
    <row r="9" spans="4:16" x14ac:dyDescent="0.2">
      <c r="D9" s="126"/>
      <c r="E9" s="83"/>
      <c r="F9" s="85"/>
      <c r="G9" s="124"/>
      <c r="H9" s="101"/>
      <c r="I9" s="88"/>
      <c r="J9" s="94"/>
      <c r="K9" s="94"/>
      <c r="L9" s="94"/>
      <c r="M9" s="94"/>
      <c r="N9" s="94"/>
      <c r="O9" s="94"/>
      <c r="P9" s="94"/>
    </row>
    <row r="10" spans="4:16" x14ac:dyDescent="0.2">
      <c r="D10" s="104"/>
      <c r="E10" s="83"/>
      <c r="F10" s="102"/>
      <c r="G10" s="94"/>
      <c r="H10" s="103"/>
      <c r="I10" s="94"/>
      <c r="J10" s="94"/>
      <c r="K10" s="94"/>
      <c r="L10" s="94"/>
      <c r="M10" s="94"/>
      <c r="N10" s="94"/>
      <c r="O10" s="94"/>
      <c r="P10" s="94"/>
    </row>
    <row r="11" spans="4:16" x14ac:dyDescent="0.2">
      <c r="D11" s="104"/>
      <c r="E11" s="105"/>
      <c r="F11" s="85"/>
      <c r="G11" s="94"/>
      <c r="H11" s="103"/>
      <c r="I11" s="94"/>
      <c r="J11" s="94"/>
      <c r="K11" s="94"/>
      <c r="L11" s="94"/>
      <c r="M11" s="94"/>
      <c r="N11" s="94"/>
      <c r="O11" s="94"/>
      <c r="P11" s="94"/>
    </row>
    <row r="12" spans="4:16" x14ac:dyDescent="0.2">
      <c r="D12" s="104"/>
      <c r="E12" s="105"/>
      <c r="F12" s="94"/>
      <c r="G12" s="94"/>
      <c r="H12" s="103"/>
      <c r="I12" s="94"/>
      <c r="J12" s="94"/>
      <c r="K12" s="94"/>
      <c r="L12" s="94"/>
      <c r="M12" s="94"/>
      <c r="N12" s="94"/>
      <c r="O12" s="94"/>
      <c r="P12" s="94"/>
    </row>
    <row r="13" spans="4:16" x14ac:dyDescent="0.2">
      <c r="D13" s="104" t="s">
        <v>5</v>
      </c>
      <c r="E13" s="105"/>
      <c r="F13" s="106">
        <v>201729.70370370371</v>
      </c>
      <c r="G13" s="106"/>
      <c r="H13" s="106"/>
      <c r="I13" s="106">
        <v>213710</v>
      </c>
      <c r="J13" s="106"/>
      <c r="K13" s="106"/>
      <c r="L13" s="106">
        <v>60000</v>
      </c>
      <c r="M13" s="106"/>
      <c r="N13" s="106"/>
      <c r="O13" s="106">
        <v>10000</v>
      </c>
      <c r="P13" s="42">
        <v>485439.70370370371</v>
      </c>
    </row>
    <row r="14" spans="4:16" x14ac:dyDescent="0.2">
      <c r="D14" s="104" t="s">
        <v>41</v>
      </c>
      <c r="E14" s="105"/>
      <c r="F14" s="102">
        <v>527.827782442444</v>
      </c>
      <c r="G14" s="102">
        <v>0</v>
      </c>
      <c r="H14" s="102">
        <v>0</v>
      </c>
      <c r="I14" s="102">
        <v>1.9136139977490529E-2</v>
      </c>
      <c r="J14" s="102">
        <v>0</v>
      </c>
      <c r="K14" s="102">
        <v>0</v>
      </c>
      <c r="L14" s="102">
        <v>0</v>
      </c>
      <c r="M14" s="94"/>
      <c r="N14" s="94"/>
      <c r="O14" s="85">
        <v>0</v>
      </c>
      <c r="P14" s="42"/>
    </row>
    <row r="15" spans="4:16" x14ac:dyDescent="0.2">
      <c r="D15" s="21" t="s">
        <v>70</v>
      </c>
      <c r="E15" s="107"/>
      <c r="F15" s="46">
        <v>202257.53148614615</v>
      </c>
      <c r="G15" s="47"/>
      <c r="H15" s="47"/>
      <c r="I15" s="46">
        <v>213710.01913613998</v>
      </c>
      <c r="J15" s="47"/>
      <c r="K15" s="47"/>
      <c r="L15" s="46">
        <v>60000</v>
      </c>
      <c r="M15" s="47"/>
      <c r="N15" s="47"/>
      <c r="O15" s="46">
        <v>10000</v>
      </c>
      <c r="P15" s="48"/>
    </row>
    <row r="17" spans="4:4" x14ac:dyDescent="0.2">
      <c r="D17" s="127"/>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P12"/>
  <sheetViews>
    <sheetView rightToLeft="1" topLeftCell="C5" zoomScale="120" zoomScaleNormal="120" workbookViewId="0">
      <selection activeCell="R8" sqref="R8"/>
    </sheetView>
  </sheetViews>
  <sheetFormatPr defaultRowHeight="14.25" x14ac:dyDescent="0.2"/>
  <cols>
    <col min="10" max="10" width="10.875" customWidth="1"/>
    <col min="15" max="15" width="10.125" bestFit="1" customWidth="1"/>
  </cols>
  <sheetData>
    <row r="4" spans="4:16" ht="25.5" x14ac:dyDescent="0.2">
      <c r="D4" s="21" t="s">
        <v>15</v>
      </c>
      <c r="E4" s="82" t="s">
        <v>16</v>
      </c>
      <c r="F4" s="21" t="s">
        <v>2</v>
      </c>
      <c r="G4" s="21" t="s">
        <v>15</v>
      </c>
      <c r="H4" s="21" t="s">
        <v>16</v>
      </c>
      <c r="I4" s="21" t="s">
        <v>3</v>
      </c>
      <c r="J4" s="21" t="s">
        <v>15</v>
      </c>
      <c r="K4" s="21" t="s">
        <v>16</v>
      </c>
      <c r="L4" s="21" t="s">
        <v>4</v>
      </c>
      <c r="M4" s="21" t="s">
        <v>15</v>
      </c>
      <c r="N4" s="21" t="s">
        <v>16</v>
      </c>
      <c r="O4" s="21" t="s">
        <v>17</v>
      </c>
      <c r="P4" s="21" t="s">
        <v>5</v>
      </c>
    </row>
    <row r="5" spans="4:16" ht="180" x14ac:dyDescent="0.25">
      <c r="D5" s="95" t="s">
        <v>34</v>
      </c>
      <c r="E5" s="84" t="s">
        <v>62</v>
      </c>
      <c r="F5" s="85">
        <v>136378.22222222225</v>
      </c>
      <c r="G5" s="86" t="s">
        <v>26</v>
      </c>
      <c r="H5" s="118" t="s">
        <v>55</v>
      </c>
      <c r="I5" s="88">
        <v>150000</v>
      </c>
      <c r="J5" s="89" t="s">
        <v>22</v>
      </c>
      <c r="K5" s="128" t="s">
        <v>23</v>
      </c>
      <c r="L5" s="26">
        <v>30000</v>
      </c>
      <c r="M5" s="91" t="s">
        <v>24</v>
      </c>
      <c r="N5" s="129" t="s">
        <v>25</v>
      </c>
      <c r="O5" s="93">
        <v>10000</v>
      </c>
      <c r="P5" s="94"/>
    </row>
    <row r="6" spans="4:16" ht="60" customHeight="1" x14ac:dyDescent="0.2">
      <c r="D6" s="95" t="s">
        <v>38</v>
      </c>
      <c r="E6" s="84" t="s">
        <v>64</v>
      </c>
      <c r="F6" s="88">
        <v>30000</v>
      </c>
      <c r="G6" s="96" t="s">
        <v>95</v>
      </c>
      <c r="H6" s="130" t="s">
        <v>96</v>
      </c>
      <c r="I6" s="88">
        <v>102000</v>
      </c>
      <c r="J6" s="95" t="s">
        <v>22</v>
      </c>
      <c r="K6" s="131" t="s">
        <v>30</v>
      </c>
      <c r="L6" s="29">
        <v>30000</v>
      </c>
      <c r="M6" s="95" t="s">
        <v>97</v>
      </c>
      <c r="N6" s="132" t="s">
        <v>98</v>
      </c>
      <c r="O6" s="85">
        <v>15000</v>
      </c>
      <c r="P6" s="94"/>
    </row>
    <row r="7" spans="4:16" ht="60" x14ac:dyDescent="0.2">
      <c r="D7" s="95" t="s">
        <v>99</v>
      </c>
      <c r="E7" s="84" t="s">
        <v>64</v>
      </c>
      <c r="F7" s="85">
        <v>5000</v>
      </c>
      <c r="G7" s="124"/>
      <c r="H7" s="99"/>
      <c r="I7" s="88"/>
      <c r="J7" s="94"/>
      <c r="K7" s="94"/>
      <c r="L7" s="94"/>
      <c r="M7" s="94"/>
      <c r="N7" s="94"/>
      <c r="O7" s="94"/>
      <c r="P7" s="94"/>
    </row>
    <row r="8" spans="4:16" ht="60" x14ac:dyDescent="0.2">
      <c r="D8" s="95" t="s">
        <v>69</v>
      </c>
      <c r="E8" s="84" t="s">
        <v>64</v>
      </c>
      <c r="F8" s="85">
        <v>200000</v>
      </c>
      <c r="G8" s="91"/>
      <c r="H8" s="99"/>
      <c r="I8" s="88"/>
      <c r="J8" s="94"/>
      <c r="K8" s="94"/>
      <c r="L8" s="94"/>
      <c r="M8" s="94"/>
      <c r="N8" s="94"/>
      <c r="O8" s="94"/>
      <c r="P8" s="94"/>
    </row>
    <row r="9" spans="4:16" ht="60" x14ac:dyDescent="0.2">
      <c r="D9" s="95" t="s">
        <v>100</v>
      </c>
      <c r="E9" s="84" t="s">
        <v>64</v>
      </c>
      <c r="F9" s="85">
        <v>32104</v>
      </c>
      <c r="G9" s="124"/>
      <c r="H9" s="101"/>
      <c r="I9" s="88"/>
      <c r="J9" s="94"/>
      <c r="K9" s="94"/>
      <c r="L9" s="94"/>
      <c r="M9" s="94"/>
      <c r="N9" s="94"/>
      <c r="O9" s="94"/>
      <c r="P9" s="94"/>
    </row>
    <row r="10" spans="4:16" x14ac:dyDescent="0.2">
      <c r="D10" s="104" t="s">
        <v>5</v>
      </c>
      <c r="E10" s="105"/>
      <c r="F10" s="106">
        <v>403482.22222222225</v>
      </c>
      <c r="G10" s="106"/>
      <c r="H10" s="106"/>
      <c r="I10" s="106">
        <v>252000</v>
      </c>
      <c r="J10" s="106"/>
      <c r="K10" s="106"/>
      <c r="L10" s="106">
        <v>60000</v>
      </c>
      <c r="M10" s="106"/>
      <c r="N10" s="106"/>
      <c r="O10" s="106">
        <v>25000</v>
      </c>
      <c r="P10" s="42">
        <v>740482.22222222225</v>
      </c>
    </row>
    <row r="11" spans="4:16" x14ac:dyDescent="0.2">
      <c r="D11" s="104" t="s">
        <v>41</v>
      </c>
      <c r="E11" s="105"/>
      <c r="F11" s="102">
        <v>0.23621606494998559</v>
      </c>
      <c r="G11" s="102"/>
      <c r="H11" s="102"/>
      <c r="I11" s="102">
        <v>-144.56670311646303</v>
      </c>
      <c r="J11" s="102"/>
      <c r="K11" s="102"/>
      <c r="L11" s="102">
        <v>0</v>
      </c>
      <c r="M11" s="94"/>
      <c r="N11" s="94"/>
      <c r="O11" s="85">
        <v>0</v>
      </c>
      <c r="P11" s="42"/>
    </row>
    <row r="12" spans="4:16" x14ac:dyDescent="0.2">
      <c r="D12" s="21" t="s">
        <v>70</v>
      </c>
      <c r="E12" s="107"/>
      <c r="F12" s="46">
        <v>403482.4584382872</v>
      </c>
      <c r="G12" s="47"/>
      <c r="H12" s="47"/>
      <c r="I12" s="46">
        <v>251855.43329688354</v>
      </c>
      <c r="J12" s="47"/>
      <c r="K12" s="47"/>
      <c r="L12" s="46">
        <v>60000</v>
      </c>
      <c r="M12" s="47"/>
      <c r="N12" s="47"/>
      <c r="O12" s="46">
        <v>25000</v>
      </c>
      <c r="P12" s="4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6:H28"/>
  <sheetViews>
    <sheetView rightToLeft="1" workbookViewId="0">
      <selection activeCell="H16" sqref="H16"/>
    </sheetView>
  </sheetViews>
  <sheetFormatPr defaultRowHeight="14.25" x14ac:dyDescent="0.2"/>
  <cols>
    <col min="3" max="3" width="9.875" bestFit="1" customWidth="1"/>
    <col min="4" max="4" width="11.875" customWidth="1"/>
    <col min="5" max="5" width="14.375" customWidth="1"/>
    <col min="6" max="6" width="13.125" customWidth="1"/>
    <col min="7" max="7" width="9.875" bestFit="1" customWidth="1"/>
    <col min="8" max="8" width="17.375" customWidth="1"/>
  </cols>
  <sheetData>
    <row r="6" spans="3:8" x14ac:dyDescent="0.2">
      <c r="C6" s="1"/>
      <c r="D6" s="2"/>
      <c r="E6" s="2"/>
      <c r="F6" s="2"/>
    </row>
    <row r="7" spans="3:8" x14ac:dyDescent="0.2">
      <c r="C7" s="2"/>
      <c r="D7" s="2"/>
      <c r="E7" s="2"/>
      <c r="F7" s="2"/>
    </row>
    <row r="8" spans="3:8" x14ac:dyDescent="0.2">
      <c r="C8" s="1"/>
      <c r="D8" s="2"/>
      <c r="E8" s="2"/>
      <c r="F8" s="2"/>
    </row>
    <row r="9" spans="3:8" ht="15.75" customHeight="1" thickBot="1" x14ac:dyDescent="0.3">
      <c r="D9" s="2"/>
      <c r="E9" s="2"/>
      <c r="F9" s="3"/>
      <c r="G9" s="3"/>
      <c r="H9" s="4"/>
    </row>
    <row r="10" spans="3:8" ht="15.75" thickBot="1" x14ac:dyDescent="0.25">
      <c r="C10" s="133" t="s">
        <v>104</v>
      </c>
      <c r="D10" s="140" t="s">
        <v>101</v>
      </c>
      <c r="E10" s="140" t="s">
        <v>3</v>
      </c>
      <c r="F10" s="141" t="s">
        <v>4</v>
      </c>
      <c r="G10" s="142" t="s">
        <v>103</v>
      </c>
      <c r="H10" s="143" t="s">
        <v>102</v>
      </c>
    </row>
    <row r="11" spans="3:8" ht="28.5" x14ac:dyDescent="0.2">
      <c r="C11" s="144" t="s">
        <v>6</v>
      </c>
      <c r="D11" s="134">
        <v>239805.61209068014</v>
      </c>
      <c r="E11" s="135">
        <v>137621.1078458174</v>
      </c>
      <c r="F11" s="135">
        <v>60000</v>
      </c>
      <c r="G11" s="134">
        <v>20000</v>
      </c>
      <c r="H11" s="136">
        <f>SUM(D11:G11)</f>
        <v>457426.71993649751</v>
      </c>
    </row>
    <row r="12" spans="3:8" ht="15" thickBot="1" x14ac:dyDescent="0.25">
      <c r="C12" s="145"/>
      <c r="D12" s="134"/>
      <c r="E12" s="135"/>
      <c r="F12" s="135"/>
      <c r="G12" s="134"/>
      <c r="H12" s="136">
        <f t="shared" ref="H12:H25" si="0">SUM(D12:G12)</f>
        <v>0</v>
      </c>
    </row>
    <row r="13" spans="3:8" x14ac:dyDescent="0.2">
      <c r="C13" s="144" t="s">
        <v>7</v>
      </c>
      <c r="D13" s="134">
        <v>400192.32241813606</v>
      </c>
      <c r="E13" s="135">
        <v>262863.32353745215</v>
      </c>
      <c r="F13" s="135">
        <v>60000</v>
      </c>
      <c r="G13" s="134">
        <v>10000</v>
      </c>
      <c r="H13" s="136">
        <f t="shared" si="0"/>
        <v>733055.6459555882</v>
      </c>
    </row>
    <row r="14" spans="3:8" ht="15" thickBot="1" x14ac:dyDescent="0.25">
      <c r="C14" s="145"/>
      <c r="D14" s="134"/>
      <c r="E14" s="135"/>
      <c r="F14" s="135"/>
      <c r="G14" s="134"/>
      <c r="H14" s="136">
        <f t="shared" si="0"/>
        <v>0</v>
      </c>
    </row>
    <row r="15" spans="3:8" ht="71.25" x14ac:dyDescent="0.2">
      <c r="C15" s="146" t="s">
        <v>8</v>
      </c>
      <c r="D15" s="137">
        <v>366450.68010075577</v>
      </c>
      <c r="E15" s="138">
        <v>219970.70188627666</v>
      </c>
      <c r="F15" s="138">
        <v>60000</v>
      </c>
      <c r="G15" s="137">
        <v>10000</v>
      </c>
      <c r="H15" s="139">
        <f>SUM(D15:G15)-72000</f>
        <v>584421.38198703248</v>
      </c>
    </row>
    <row r="16" spans="3:8" ht="15" thickBot="1" x14ac:dyDescent="0.25">
      <c r="C16" s="145"/>
      <c r="D16" s="134"/>
      <c r="E16" s="135"/>
      <c r="F16" s="135"/>
      <c r="G16" s="134"/>
      <c r="H16" s="136">
        <f t="shared" si="0"/>
        <v>0</v>
      </c>
    </row>
    <row r="17" spans="3:8" x14ac:dyDescent="0.2">
      <c r="C17" s="144" t="s">
        <v>9</v>
      </c>
      <c r="D17" s="134">
        <v>679803.54659949639</v>
      </c>
      <c r="E17" s="135">
        <v>431283.10757244402</v>
      </c>
      <c r="F17" s="135">
        <v>60000</v>
      </c>
      <c r="G17" s="134">
        <v>10000</v>
      </c>
      <c r="H17" s="136">
        <f t="shared" si="0"/>
        <v>1181086.6541719404</v>
      </c>
    </row>
    <row r="18" spans="3:8" ht="15" thickBot="1" x14ac:dyDescent="0.25">
      <c r="C18" s="145"/>
      <c r="D18" s="134"/>
      <c r="E18" s="135"/>
      <c r="F18" s="135"/>
      <c r="G18" s="134"/>
      <c r="H18" s="136">
        <f t="shared" si="0"/>
        <v>0</v>
      </c>
    </row>
    <row r="19" spans="3:8" x14ac:dyDescent="0.2">
      <c r="C19" s="144" t="s">
        <v>10</v>
      </c>
      <c r="D19" s="134">
        <v>266450.68010075577</v>
      </c>
      <c r="E19" s="135">
        <v>219731.34226353199</v>
      </c>
      <c r="F19" s="135">
        <v>60000</v>
      </c>
      <c r="G19" s="134">
        <v>10000</v>
      </c>
      <c r="H19" s="136">
        <f t="shared" si="0"/>
        <v>556182.02236428775</v>
      </c>
    </row>
    <row r="20" spans="3:8" ht="15" thickBot="1" x14ac:dyDescent="0.25">
      <c r="C20" s="145"/>
      <c r="D20" s="134"/>
      <c r="E20" s="135"/>
      <c r="F20" s="135"/>
      <c r="G20" s="134"/>
      <c r="H20" s="136">
        <f t="shared" si="0"/>
        <v>0</v>
      </c>
    </row>
    <row r="21" spans="3:8" x14ac:dyDescent="0.2">
      <c r="C21" s="144" t="s">
        <v>11</v>
      </c>
      <c r="D21" s="134">
        <v>403482.4584382872</v>
      </c>
      <c r="E21" s="135">
        <v>251855.43329688354</v>
      </c>
      <c r="F21" s="135">
        <v>60000</v>
      </c>
      <c r="G21" s="134">
        <v>10000</v>
      </c>
      <c r="H21" s="136">
        <f t="shared" si="0"/>
        <v>725337.89173517074</v>
      </c>
    </row>
    <row r="22" spans="3:8" ht="15" thickBot="1" x14ac:dyDescent="0.25">
      <c r="C22" s="145"/>
      <c r="D22" s="134"/>
      <c r="E22" s="135"/>
      <c r="F22" s="135"/>
      <c r="G22" s="134"/>
      <c r="H22" s="136">
        <f t="shared" si="0"/>
        <v>0</v>
      </c>
    </row>
    <row r="23" spans="3:8" x14ac:dyDescent="0.2">
      <c r="C23" s="144" t="s">
        <v>12</v>
      </c>
      <c r="D23" s="134">
        <v>513869.16876574315</v>
      </c>
      <c r="E23" s="135">
        <v>347634.96446145431</v>
      </c>
      <c r="F23" s="135">
        <v>60000</v>
      </c>
      <c r="G23" s="134">
        <v>10000</v>
      </c>
      <c r="H23" s="136">
        <f t="shared" si="0"/>
        <v>931504.13322719745</v>
      </c>
    </row>
    <row r="24" spans="3:8" ht="15" thickBot="1" x14ac:dyDescent="0.25">
      <c r="C24" s="145"/>
      <c r="D24" s="134"/>
      <c r="E24" s="135"/>
      <c r="F24" s="135"/>
      <c r="G24" s="134"/>
      <c r="H24" s="136">
        <f t="shared" si="0"/>
        <v>0</v>
      </c>
    </row>
    <row r="25" spans="3:8" x14ac:dyDescent="0.2">
      <c r="C25" s="144" t="s">
        <v>13</v>
      </c>
      <c r="D25" s="134">
        <v>152257.53148614615</v>
      </c>
      <c r="E25" s="135">
        <v>213710.01913613998</v>
      </c>
      <c r="F25" s="135">
        <v>60000</v>
      </c>
      <c r="G25" s="134">
        <v>10000</v>
      </c>
      <c r="H25" s="136">
        <f t="shared" si="0"/>
        <v>435967.55062228616</v>
      </c>
    </row>
    <row r="26" spans="3:8" x14ac:dyDescent="0.2">
      <c r="C26" s="16"/>
      <c r="D26" s="20"/>
      <c r="E26" s="135"/>
      <c r="F26" s="135"/>
      <c r="G26" s="134"/>
      <c r="H26" s="136">
        <v>0</v>
      </c>
    </row>
    <row r="27" spans="3:8" ht="21.75" customHeight="1" x14ac:dyDescent="0.25">
      <c r="C27" s="17"/>
      <c r="D27" s="18">
        <f>SUM(D11:D25)</f>
        <v>3022312.0000000005</v>
      </c>
      <c r="E27" s="18">
        <f t="shared" ref="E27:H27" si="1">SUM(E11:E25)</f>
        <v>2084669.9999999998</v>
      </c>
      <c r="F27" s="18">
        <f t="shared" si="1"/>
        <v>480000</v>
      </c>
      <c r="G27" s="18">
        <f t="shared" si="1"/>
        <v>90000</v>
      </c>
      <c r="H27" s="18">
        <f t="shared" si="1"/>
        <v>5604982.0000000009</v>
      </c>
    </row>
    <row r="28" spans="3:8" ht="18" customHeight="1" x14ac:dyDescent="0.2">
      <c r="C28" s="17"/>
      <c r="D28" s="9"/>
      <c r="E28" s="10"/>
      <c r="F28" s="10"/>
      <c r="G28" s="9"/>
      <c r="H28" s="12"/>
    </row>
  </sheetData>
  <pageMargins left="0.7" right="0.7" top="0.75" bottom="0.75" header="0.3" footer="0.3"/>
  <pageSetup paperSize="9" scale="98"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6:H32"/>
  <sheetViews>
    <sheetView rightToLeft="1" topLeftCell="A7" workbookViewId="0">
      <selection activeCell="C8" sqref="C8"/>
    </sheetView>
  </sheetViews>
  <sheetFormatPr defaultRowHeight="14.25" x14ac:dyDescent="0.2"/>
  <cols>
    <col min="4" max="4" width="11.875" customWidth="1"/>
    <col min="5" max="5" width="14.375" customWidth="1"/>
    <col min="6" max="6" width="13.125" customWidth="1"/>
    <col min="7" max="7" width="9.875" bestFit="1" customWidth="1"/>
    <col min="8" max="8" width="17.375" customWidth="1"/>
    <col min="9" max="9" width="9.875" bestFit="1" customWidth="1"/>
  </cols>
  <sheetData>
    <row r="6" spans="3:8" x14ac:dyDescent="0.2">
      <c r="C6" s="1"/>
      <c r="D6" s="2"/>
      <c r="E6" s="2"/>
      <c r="F6" s="2"/>
    </row>
    <row r="7" spans="3:8" x14ac:dyDescent="0.2">
      <c r="C7" s="1"/>
      <c r="D7" s="2"/>
      <c r="E7" s="2"/>
      <c r="F7" s="2"/>
    </row>
    <row r="8" spans="3:8" x14ac:dyDescent="0.2">
      <c r="C8" s="1" t="s">
        <v>175</v>
      </c>
      <c r="D8" s="2"/>
      <c r="E8" s="2"/>
      <c r="F8" s="2"/>
    </row>
    <row r="9" spans="3:8" ht="15.75" customHeight="1" thickBot="1" x14ac:dyDescent="0.3">
      <c r="D9" s="2"/>
      <c r="E9" s="2"/>
      <c r="F9" s="3"/>
      <c r="G9" s="3"/>
      <c r="H9" s="4"/>
    </row>
    <row r="10" spans="3:8" ht="15.75" thickBot="1" x14ac:dyDescent="0.25">
      <c r="C10" s="133" t="s">
        <v>1</v>
      </c>
      <c r="D10" s="5" t="s">
        <v>101</v>
      </c>
      <c r="E10" s="5" t="s">
        <v>3</v>
      </c>
      <c r="F10" s="6" t="s">
        <v>4</v>
      </c>
      <c r="G10" s="8" t="s">
        <v>103</v>
      </c>
      <c r="H10" s="7" t="s">
        <v>102</v>
      </c>
    </row>
    <row r="11" spans="3:8" ht="28.5" x14ac:dyDescent="0.2">
      <c r="C11" s="144" t="s">
        <v>6</v>
      </c>
      <c r="D11" s="9">
        <v>220762.79093198996</v>
      </c>
      <c r="E11" s="10">
        <v>137621.1246582832</v>
      </c>
      <c r="F11" s="203">
        <v>60000</v>
      </c>
      <c r="G11" s="205">
        <v>10000</v>
      </c>
      <c r="H11" s="11">
        <f>SUM(D11:G11)</f>
        <v>428383.91559027316</v>
      </c>
    </row>
    <row r="12" spans="3:8" ht="15" thickBot="1" x14ac:dyDescent="0.25">
      <c r="C12" s="145"/>
      <c r="D12" s="9"/>
      <c r="E12" s="10"/>
      <c r="F12" s="203"/>
      <c r="G12" s="205"/>
      <c r="H12" s="11">
        <f t="shared" ref="H12:H25" si="0">SUM(D12:G12)</f>
        <v>0</v>
      </c>
    </row>
    <row r="13" spans="3:8" x14ac:dyDescent="0.2">
      <c r="C13" s="144" t="s">
        <v>7</v>
      </c>
      <c r="D13" s="9">
        <v>372383.75818639802</v>
      </c>
      <c r="E13" s="10">
        <v>262863.37397484964</v>
      </c>
      <c r="F13" s="203">
        <v>60000</v>
      </c>
      <c r="G13" s="205">
        <v>10000</v>
      </c>
      <c r="H13" s="11">
        <f t="shared" si="0"/>
        <v>705247.13216124766</v>
      </c>
    </row>
    <row r="14" spans="3:8" ht="15" thickBot="1" x14ac:dyDescent="0.25">
      <c r="C14" s="145"/>
      <c r="D14" s="9"/>
      <c r="E14" s="10"/>
      <c r="F14" s="203"/>
      <c r="G14" s="205"/>
      <c r="H14" s="11">
        <f t="shared" si="0"/>
        <v>0</v>
      </c>
    </row>
    <row r="15" spans="3:8" ht="72" thickBot="1" x14ac:dyDescent="0.25">
      <c r="C15" s="146" t="s">
        <v>8</v>
      </c>
      <c r="D15" s="13">
        <v>345291.98992443329</v>
      </c>
      <c r="E15" s="14">
        <v>219970.73449972662</v>
      </c>
      <c r="F15" s="14">
        <v>60000</v>
      </c>
      <c r="G15" s="13">
        <v>10000</v>
      </c>
      <c r="H15" s="206">
        <f t="shared" si="0"/>
        <v>635262.72442415985</v>
      </c>
    </row>
    <row r="16" spans="3:8" x14ac:dyDescent="0.2">
      <c r="C16" s="144" t="s">
        <v>9</v>
      </c>
      <c r="D16" s="9">
        <v>613909.340050378</v>
      </c>
      <c r="E16" s="10">
        <v>431283.20951339533</v>
      </c>
      <c r="F16" s="203">
        <v>60000</v>
      </c>
      <c r="G16" s="205">
        <v>10000</v>
      </c>
      <c r="H16" s="11">
        <f t="shared" si="0"/>
        <v>1115192.5495637734</v>
      </c>
    </row>
    <row r="17" spans="3:8" ht="15" thickBot="1" x14ac:dyDescent="0.25">
      <c r="C17" s="145"/>
      <c r="D17" s="9"/>
      <c r="E17" s="10"/>
      <c r="F17" s="203"/>
      <c r="G17" s="205"/>
      <c r="H17" s="11">
        <f t="shared" si="0"/>
        <v>0</v>
      </c>
    </row>
    <row r="18" spans="3:8" x14ac:dyDescent="0.2">
      <c r="C18" s="144" t="s">
        <v>10</v>
      </c>
      <c r="D18" s="9">
        <v>245291.98992443332</v>
      </c>
      <c r="E18" s="10">
        <v>219731.36139967194</v>
      </c>
      <c r="F18" s="203">
        <v>60000</v>
      </c>
      <c r="G18" s="205">
        <v>10000</v>
      </c>
      <c r="H18" s="11">
        <f t="shared" si="0"/>
        <v>535023.35132410529</v>
      </c>
    </row>
    <row r="19" spans="3:8" ht="15" thickBot="1" x14ac:dyDescent="0.25">
      <c r="C19" s="145"/>
      <c r="D19" s="9"/>
      <c r="E19" s="10"/>
      <c r="F19" s="203"/>
      <c r="G19" s="205"/>
      <c r="H19" s="11">
        <f t="shared" si="0"/>
        <v>0</v>
      </c>
    </row>
    <row r="20" spans="3:8" x14ac:dyDescent="0.2">
      <c r="C20" s="144" t="s">
        <v>11</v>
      </c>
      <c r="D20" s="9">
        <v>371442.15617128467</v>
      </c>
      <c r="E20" s="10">
        <v>251855.50464734831</v>
      </c>
      <c r="F20" s="203">
        <v>60000</v>
      </c>
      <c r="G20" s="205">
        <v>10000</v>
      </c>
      <c r="H20" s="11">
        <f t="shared" si="0"/>
        <v>693297.66081863292</v>
      </c>
    </row>
    <row r="21" spans="3:8" ht="15" thickBot="1" x14ac:dyDescent="0.25">
      <c r="C21" s="145"/>
      <c r="D21" s="9"/>
      <c r="E21" s="10"/>
      <c r="F21" s="203"/>
      <c r="G21" s="205"/>
      <c r="H21" s="11">
        <f t="shared" si="0"/>
        <v>0</v>
      </c>
    </row>
    <row r="22" spans="3:8" ht="28.5" x14ac:dyDescent="0.2">
      <c r="C22" s="144" t="s">
        <v>12</v>
      </c>
      <c r="D22" s="9">
        <v>473063.12342569273</v>
      </c>
      <c r="E22" s="10">
        <v>347635.03116457077</v>
      </c>
      <c r="F22" s="203">
        <v>60000</v>
      </c>
      <c r="G22" s="205">
        <v>10000</v>
      </c>
      <c r="H22" s="11">
        <f t="shared" si="0"/>
        <v>890698.1545902635</v>
      </c>
    </row>
    <row r="23" spans="3:8" ht="15" thickBot="1" x14ac:dyDescent="0.25">
      <c r="C23" s="145"/>
      <c r="D23" s="9"/>
      <c r="E23" s="10"/>
      <c r="F23" s="203"/>
      <c r="G23" s="205"/>
      <c r="H23" s="11">
        <f t="shared" si="0"/>
        <v>0</v>
      </c>
    </row>
    <row r="24" spans="3:8" x14ac:dyDescent="0.2">
      <c r="C24" s="144" t="s">
        <v>13</v>
      </c>
      <c r="D24" s="9">
        <v>140166.85138539047</v>
      </c>
      <c r="E24" s="10">
        <v>213710.06014215419</v>
      </c>
      <c r="F24" s="203">
        <v>60000</v>
      </c>
      <c r="G24" s="205">
        <v>10000</v>
      </c>
      <c r="H24" s="11">
        <f t="shared" si="0"/>
        <v>423876.91152754467</v>
      </c>
    </row>
    <row r="25" spans="3:8" x14ac:dyDescent="0.2">
      <c r="C25" s="16"/>
      <c r="D25" s="2"/>
      <c r="E25" s="10"/>
      <c r="F25" s="203"/>
      <c r="G25" s="205"/>
      <c r="H25" s="11">
        <f t="shared" si="0"/>
        <v>0</v>
      </c>
    </row>
    <row r="26" spans="3:8" ht="21.75" customHeight="1" x14ac:dyDescent="0.25">
      <c r="C26" s="17"/>
      <c r="D26" s="18">
        <f>SUM(D11:D24)</f>
        <v>2782312.0000000005</v>
      </c>
      <c r="E26" s="18">
        <f t="shared" ref="E26:H26" si="1">SUM(E11:E24)</f>
        <v>2084670.4</v>
      </c>
      <c r="F26" s="204">
        <f t="shared" si="1"/>
        <v>480000</v>
      </c>
      <c r="G26" s="18">
        <f t="shared" si="1"/>
        <v>80000</v>
      </c>
      <c r="H26" s="18">
        <f t="shared" si="1"/>
        <v>5426982.4000000004</v>
      </c>
    </row>
    <row r="27" spans="3:8" ht="18" customHeight="1" x14ac:dyDescent="0.2">
      <c r="C27" s="17"/>
      <c r="D27" s="9"/>
      <c r="E27" s="10"/>
      <c r="F27" s="10"/>
      <c r="G27" s="9"/>
      <c r="H27" s="12"/>
    </row>
    <row r="29" spans="3:8" ht="85.5" x14ac:dyDescent="0.2">
      <c r="F29" s="207" t="s">
        <v>174</v>
      </c>
    </row>
    <row r="31" spans="3:8" x14ac:dyDescent="0.2">
      <c r="G31" s="147"/>
    </row>
    <row r="32" spans="3:8" x14ac:dyDescent="0.2">
      <c r="G32" s="147"/>
    </row>
  </sheetData>
  <pageMargins left="0.7" right="0.7" top="0.75" bottom="0.75" header="0.3" footer="0.3"/>
  <pageSetup paperSize="9" scale="9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19"/>
  <sheetViews>
    <sheetView rightToLeft="1" zoomScale="96" zoomScaleNormal="96" workbookViewId="0">
      <selection activeCell="E29" sqref="E29"/>
    </sheetView>
  </sheetViews>
  <sheetFormatPr defaultColWidth="8.75" defaultRowHeight="12.75" x14ac:dyDescent="0.2"/>
  <cols>
    <col min="1" max="1" width="11.75" style="22" bestFit="1" customWidth="1"/>
    <col min="2" max="2" width="15.25" style="22" bestFit="1" customWidth="1"/>
    <col min="3" max="3" width="7.75" style="22" bestFit="1" customWidth="1"/>
    <col min="4" max="4" width="11.5" style="22" bestFit="1" customWidth="1"/>
    <col min="5" max="5" width="11.25" style="22" bestFit="1" customWidth="1"/>
    <col min="6" max="6" width="7.75" style="22" bestFit="1" customWidth="1"/>
    <col min="7" max="7" width="10.875" style="22" bestFit="1" customWidth="1"/>
    <col min="8" max="8" width="9.75" style="22" bestFit="1" customWidth="1"/>
    <col min="9" max="9" width="9.375" style="22" bestFit="1" customWidth="1"/>
    <col min="10" max="10" width="8.75" style="22" bestFit="1" customWidth="1"/>
    <col min="11" max="11" width="9.625" style="22" bestFit="1" customWidth="1"/>
    <col min="12" max="12" width="11.75" style="22" bestFit="1" customWidth="1"/>
    <col min="13" max="13" width="9.25" style="22" bestFit="1" customWidth="1"/>
    <col min="14" max="16384" width="8.75" style="22"/>
  </cols>
  <sheetData>
    <row r="5" spans="1:13" ht="25.5" x14ac:dyDescent="0.2">
      <c r="A5" s="21" t="s">
        <v>15</v>
      </c>
      <c r="B5" s="21" t="s">
        <v>16</v>
      </c>
      <c r="C5" s="21" t="s">
        <v>2</v>
      </c>
      <c r="D5" s="21" t="s">
        <v>15</v>
      </c>
      <c r="E5" s="21" t="s">
        <v>16</v>
      </c>
      <c r="F5" s="21" t="s">
        <v>3</v>
      </c>
      <c r="G5" s="21" t="s">
        <v>15</v>
      </c>
      <c r="H5" s="21" t="s">
        <v>16</v>
      </c>
      <c r="I5" s="21" t="s">
        <v>4</v>
      </c>
      <c r="J5" s="21" t="s">
        <v>15</v>
      </c>
      <c r="K5" s="21" t="s">
        <v>16</v>
      </c>
      <c r="L5" s="21" t="s">
        <v>17</v>
      </c>
      <c r="M5" s="21" t="s">
        <v>5</v>
      </c>
    </row>
    <row r="6" spans="1:13" x14ac:dyDescent="0.2">
      <c r="A6" s="21"/>
      <c r="B6" s="21"/>
      <c r="C6" s="21"/>
      <c r="D6" s="21"/>
      <c r="E6" s="21"/>
      <c r="F6" s="21"/>
      <c r="G6" s="21"/>
      <c r="H6" s="21"/>
      <c r="I6" s="21"/>
      <c r="J6" s="21"/>
      <c r="K6" s="23"/>
      <c r="L6" s="23"/>
      <c r="M6" s="21"/>
    </row>
    <row r="7" spans="1:13" ht="25.5" x14ac:dyDescent="0.2">
      <c r="A7" s="24" t="s">
        <v>18</v>
      </c>
      <c r="B7" s="25" t="s">
        <v>19</v>
      </c>
      <c r="C7" s="26">
        <v>15000</v>
      </c>
      <c r="D7" s="27" t="s">
        <v>20</v>
      </c>
      <c r="E7" s="28" t="s">
        <v>21</v>
      </c>
      <c r="F7" s="29">
        <v>162000</v>
      </c>
      <c r="G7" s="30" t="s">
        <v>22</v>
      </c>
      <c r="H7" s="31" t="s">
        <v>23</v>
      </c>
      <c r="I7" s="29">
        <v>30000</v>
      </c>
      <c r="J7" s="30" t="s">
        <v>24</v>
      </c>
      <c r="K7" s="32" t="s">
        <v>25</v>
      </c>
      <c r="L7" s="33">
        <v>10000</v>
      </c>
      <c r="M7" s="34"/>
    </row>
    <row r="8" spans="1:13" ht="25.5" x14ac:dyDescent="0.2">
      <c r="A8" s="24" t="s">
        <v>26</v>
      </c>
      <c r="B8" s="25" t="s">
        <v>27</v>
      </c>
      <c r="C8" s="26">
        <v>100000</v>
      </c>
      <c r="D8" s="27" t="s">
        <v>28</v>
      </c>
      <c r="E8" s="28" t="s">
        <v>29</v>
      </c>
      <c r="F8" s="29">
        <v>60000</v>
      </c>
      <c r="G8" s="30" t="s">
        <v>22</v>
      </c>
      <c r="H8" s="35" t="s">
        <v>30</v>
      </c>
      <c r="I8" s="26">
        <v>30000</v>
      </c>
      <c r="J8" s="34"/>
      <c r="K8" s="34"/>
      <c r="L8" s="34"/>
      <c r="M8" s="34"/>
    </row>
    <row r="9" spans="1:13" ht="25.5" x14ac:dyDescent="0.2">
      <c r="A9" s="24" t="s">
        <v>31</v>
      </c>
      <c r="B9" s="25" t="s">
        <v>19</v>
      </c>
      <c r="C9" s="29">
        <v>25000</v>
      </c>
      <c r="D9" s="36" t="s">
        <v>32</v>
      </c>
      <c r="E9" s="37" t="s">
        <v>33</v>
      </c>
      <c r="F9" s="29">
        <v>30000</v>
      </c>
      <c r="G9" s="34"/>
      <c r="H9" s="34"/>
      <c r="I9" s="34"/>
      <c r="J9" s="34"/>
      <c r="K9" s="34"/>
      <c r="L9" s="34"/>
      <c r="M9" s="34"/>
    </row>
    <row r="10" spans="1:13" ht="51" x14ac:dyDescent="0.2">
      <c r="A10" s="24" t="s">
        <v>34</v>
      </c>
      <c r="B10" s="25" t="s">
        <v>27</v>
      </c>
      <c r="C10" s="26">
        <v>363675.25925925933</v>
      </c>
      <c r="D10" s="27" t="s">
        <v>35</v>
      </c>
      <c r="E10" s="37" t="s">
        <v>33</v>
      </c>
      <c r="F10" s="29">
        <v>60000</v>
      </c>
      <c r="G10" s="34"/>
      <c r="H10" s="34"/>
      <c r="I10" s="34"/>
      <c r="J10" s="34"/>
      <c r="K10" s="34"/>
      <c r="L10" s="34"/>
      <c r="M10" s="34"/>
    </row>
    <row r="11" spans="1:13" ht="76.5" x14ac:dyDescent="0.2">
      <c r="A11" s="24" t="s">
        <v>36</v>
      </c>
      <c r="B11" s="25"/>
      <c r="C11" s="34">
        <v>0</v>
      </c>
      <c r="D11" s="30" t="s">
        <v>37</v>
      </c>
      <c r="E11" s="37" t="s">
        <v>33</v>
      </c>
      <c r="F11" s="29">
        <v>30000</v>
      </c>
      <c r="G11" s="34"/>
      <c r="H11" s="34"/>
      <c r="I11" s="34"/>
      <c r="J11" s="34"/>
      <c r="K11" s="34"/>
      <c r="L11" s="34"/>
      <c r="M11" s="34"/>
    </row>
    <row r="12" spans="1:13" ht="38.25" x14ac:dyDescent="0.2">
      <c r="A12" s="38" t="s">
        <v>38</v>
      </c>
      <c r="B12" s="25" t="s">
        <v>27</v>
      </c>
      <c r="C12" s="26">
        <v>30000</v>
      </c>
      <c r="D12" s="27" t="s">
        <v>39</v>
      </c>
      <c r="E12" s="28" t="s">
        <v>40</v>
      </c>
      <c r="F12" s="29">
        <v>100000</v>
      </c>
      <c r="G12" s="34"/>
      <c r="H12" s="34"/>
      <c r="I12" s="34"/>
      <c r="J12" s="34"/>
      <c r="K12" s="34"/>
      <c r="L12" s="34"/>
      <c r="M12" s="34"/>
    </row>
    <row r="13" spans="1:13" x14ac:dyDescent="0.2">
      <c r="A13" s="24"/>
      <c r="B13" s="25"/>
      <c r="C13" s="34"/>
      <c r="D13" s="34"/>
      <c r="E13" s="39"/>
      <c r="F13" s="34"/>
      <c r="G13" s="34"/>
      <c r="H13" s="34"/>
      <c r="I13" s="34"/>
      <c r="J13" s="34"/>
      <c r="K13" s="34"/>
      <c r="L13" s="34"/>
      <c r="M13" s="34"/>
    </row>
    <row r="14" spans="1:13" x14ac:dyDescent="0.2">
      <c r="A14" s="24"/>
      <c r="B14" s="25"/>
      <c r="C14" s="34"/>
      <c r="D14" s="34"/>
      <c r="E14" s="39"/>
      <c r="F14" s="34"/>
      <c r="G14" s="34"/>
      <c r="H14" s="34"/>
      <c r="I14" s="34"/>
      <c r="J14" s="34"/>
      <c r="K14" s="34"/>
      <c r="L14" s="34"/>
      <c r="M14" s="34"/>
    </row>
    <row r="15" spans="1:13" x14ac:dyDescent="0.2">
      <c r="A15" s="24"/>
      <c r="B15" s="25"/>
      <c r="C15" s="34"/>
      <c r="D15" s="34"/>
      <c r="E15" s="39"/>
      <c r="F15" s="34"/>
      <c r="G15" s="34"/>
      <c r="H15" s="34"/>
      <c r="I15" s="34"/>
      <c r="J15" s="34"/>
      <c r="K15" s="34"/>
      <c r="L15" s="34"/>
      <c r="M15" s="34"/>
    </row>
    <row r="16" spans="1:13" x14ac:dyDescent="0.2">
      <c r="A16" s="24" t="s">
        <v>41</v>
      </c>
      <c r="B16" s="25"/>
      <c r="C16" s="40">
        <v>95328.740740740672</v>
      </c>
      <c r="D16" s="40"/>
      <c r="E16" s="41"/>
      <c r="F16" s="40">
        <v>-10717</v>
      </c>
      <c r="G16" s="40"/>
      <c r="H16" s="40"/>
      <c r="I16" s="40">
        <v>0</v>
      </c>
      <c r="J16" s="34"/>
      <c r="K16" s="34"/>
      <c r="L16" s="34">
        <v>0</v>
      </c>
      <c r="M16" s="42">
        <v>33811.740740740672</v>
      </c>
    </row>
    <row r="17" spans="1:13" x14ac:dyDescent="0.2">
      <c r="A17" s="24" t="s">
        <v>5</v>
      </c>
      <c r="B17" s="25"/>
      <c r="C17" s="43">
        <v>533675.25925925933</v>
      </c>
      <c r="D17" s="43"/>
      <c r="E17" s="44"/>
      <c r="F17" s="43">
        <v>442000</v>
      </c>
      <c r="G17" s="34"/>
      <c r="H17" s="34"/>
      <c r="I17" s="26">
        <v>60000</v>
      </c>
      <c r="J17" s="34"/>
      <c r="K17" s="34"/>
      <c r="L17" s="26">
        <v>10000</v>
      </c>
      <c r="M17" s="42">
        <v>1045675.2592592593</v>
      </c>
    </row>
    <row r="18" spans="1:13" ht="25.5" x14ac:dyDescent="0.2">
      <c r="A18" s="21" t="s">
        <v>42</v>
      </c>
      <c r="B18" s="45"/>
      <c r="C18" s="46">
        <v>629004</v>
      </c>
      <c r="D18" s="47"/>
      <c r="E18" s="47"/>
      <c r="F18" s="46">
        <v>431283</v>
      </c>
      <c r="G18" s="47"/>
      <c r="H18" s="47"/>
      <c r="I18" s="46">
        <v>60000</v>
      </c>
      <c r="J18" s="47"/>
      <c r="K18" s="47"/>
      <c r="L18" s="46">
        <v>10000</v>
      </c>
      <c r="M18" s="48">
        <v>1130287</v>
      </c>
    </row>
    <row r="19" spans="1:13" x14ac:dyDescent="0.2">
      <c r="A19" s="49"/>
      <c r="C19" s="49"/>
      <c r="D19" s="49"/>
      <c r="E19" s="49"/>
      <c r="F19" s="49"/>
      <c r="G19" s="49"/>
      <c r="H19" s="49"/>
      <c r="I19" s="49"/>
      <c r="J19" s="49"/>
      <c r="K19" s="49"/>
      <c r="L19" s="49"/>
      <c r="M19" s="4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14"/>
  <sheetViews>
    <sheetView rightToLeft="1" workbookViewId="0">
      <selection activeCell="C5" sqref="C5"/>
    </sheetView>
  </sheetViews>
  <sheetFormatPr defaultColWidth="8.75" defaultRowHeight="12.75" x14ac:dyDescent="0.2"/>
  <cols>
    <col min="1" max="2" width="11.125" style="22" customWidth="1"/>
    <col min="3" max="3" width="9.875" style="22" bestFit="1" customWidth="1"/>
    <col min="4" max="8" width="8.75" style="22"/>
    <col min="9" max="9" width="9.875" style="22" bestFit="1" customWidth="1"/>
    <col min="10" max="11" width="8.75" style="22"/>
    <col min="12" max="12" width="9.875" style="22" bestFit="1" customWidth="1"/>
    <col min="13" max="16384" width="8.75" style="22"/>
  </cols>
  <sheetData>
    <row r="3" spans="1:14" ht="38.25" x14ac:dyDescent="0.2">
      <c r="A3" s="21" t="s">
        <v>15</v>
      </c>
      <c r="B3" s="21" t="s">
        <v>16</v>
      </c>
      <c r="C3" s="21" t="s">
        <v>2</v>
      </c>
      <c r="D3" s="21" t="s">
        <v>15</v>
      </c>
      <c r="E3" s="21" t="s">
        <v>16</v>
      </c>
      <c r="F3" s="21" t="s">
        <v>3</v>
      </c>
      <c r="G3" s="21" t="s">
        <v>15</v>
      </c>
      <c r="H3" s="21" t="s">
        <v>16</v>
      </c>
      <c r="I3" s="21" t="s">
        <v>4</v>
      </c>
      <c r="J3" s="21" t="s">
        <v>15</v>
      </c>
      <c r="K3" s="21" t="s">
        <v>16</v>
      </c>
      <c r="L3" s="21" t="s">
        <v>17</v>
      </c>
      <c r="M3" s="21" t="s">
        <v>5</v>
      </c>
    </row>
    <row r="4" spans="1:14" ht="38.25" x14ac:dyDescent="0.2">
      <c r="A4" s="24" t="s">
        <v>43</v>
      </c>
      <c r="B4" s="25" t="s">
        <v>19</v>
      </c>
      <c r="C4" s="26">
        <v>10000</v>
      </c>
      <c r="D4" s="27" t="s">
        <v>26</v>
      </c>
      <c r="E4" s="28" t="s">
        <v>44</v>
      </c>
      <c r="F4" s="29">
        <v>75000</v>
      </c>
      <c r="G4" s="30" t="s">
        <v>45</v>
      </c>
      <c r="H4" s="31" t="s">
        <v>23</v>
      </c>
      <c r="I4" s="29">
        <v>30000</v>
      </c>
      <c r="J4" s="30" t="s">
        <v>46</v>
      </c>
      <c r="K4" s="50" t="s">
        <v>47</v>
      </c>
      <c r="L4" s="51">
        <v>10000</v>
      </c>
      <c r="M4" s="52"/>
    </row>
    <row r="5" spans="1:14" ht="38.25" x14ac:dyDescent="0.2">
      <c r="A5" s="24" t="s">
        <v>31</v>
      </c>
      <c r="B5" s="25" t="s">
        <v>19</v>
      </c>
      <c r="C5" s="29">
        <v>20000</v>
      </c>
      <c r="D5" s="36" t="s">
        <v>48</v>
      </c>
      <c r="E5" s="28" t="s">
        <v>40</v>
      </c>
      <c r="F5" s="29">
        <v>62000</v>
      </c>
      <c r="G5" s="30" t="s">
        <v>45</v>
      </c>
      <c r="H5" s="35" t="s">
        <v>30</v>
      </c>
      <c r="I5" s="34">
        <v>30000</v>
      </c>
      <c r="J5" s="30" t="s">
        <v>24</v>
      </c>
      <c r="K5" s="32" t="s">
        <v>25</v>
      </c>
      <c r="L5" s="26">
        <v>10000</v>
      </c>
      <c r="M5" s="52"/>
    </row>
    <row r="6" spans="1:14" x14ac:dyDescent="0.2">
      <c r="A6" s="24" t="s">
        <v>34</v>
      </c>
      <c r="B6" s="25" t="s">
        <v>27</v>
      </c>
      <c r="C6" s="26">
        <v>100000</v>
      </c>
      <c r="D6" s="53"/>
      <c r="E6" s="53"/>
      <c r="F6" s="29"/>
      <c r="G6" s="34"/>
      <c r="H6" s="34"/>
      <c r="I6" s="34"/>
      <c r="J6" s="34"/>
      <c r="K6" s="34"/>
      <c r="L6" s="34"/>
      <c r="M6" s="52"/>
    </row>
    <row r="7" spans="1:14" x14ac:dyDescent="0.2">
      <c r="A7" s="24" t="s">
        <v>49</v>
      </c>
      <c r="B7" s="25" t="s">
        <v>27</v>
      </c>
      <c r="C7" s="26">
        <v>90000</v>
      </c>
      <c r="D7" s="53"/>
      <c r="E7" s="53"/>
      <c r="F7" s="29"/>
      <c r="G7" s="34"/>
      <c r="H7" s="34"/>
      <c r="I7" s="34"/>
      <c r="J7" s="34"/>
      <c r="K7" s="34"/>
      <c r="L7" s="34"/>
      <c r="M7" s="52"/>
    </row>
    <row r="8" spans="1:14" x14ac:dyDescent="0.2">
      <c r="A8" s="24" t="s">
        <v>38</v>
      </c>
      <c r="B8" s="25" t="s">
        <v>27</v>
      </c>
      <c r="C8" s="26">
        <v>20000</v>
      </c>
      <c r="D8" s="53"/>
      <c r="E8" s="53"/>
      <c r="F8" s="29"/>
      <c r="G8" s="34"/>
      <c r="H8" s="34"/>
      <c r="I8" s="34"/>
      <c r="J8" s="34"/>
      <c r="K8" s="34"/>
      <c r="L8" s="34"/>
      <c r="M8" s="52"/>
    </row>
    <row r="9" spans="1:14" ht="25.5" x14ac:dyDescent="0.2">
      <c r="A9" s="24" t="s">
        <v>50</v>
      </c>
      <c r="B9" s="54" t="s">
        <v>51</v>
      </c>
      <c r="C9" s="26">
        <v>90000</v>
      </c>
      <c r="D9" s="34"/>
      <c r="E9" s="34"/>
      <c r="F9" s="34"/>
      <c r="G9" s="34"/>
      <c r="H9" s="34"/>
      <c r="I9" s="34"/>
      <c r="J9" s="34"/>
      <c r="K9" s="34"/>
      <c r="L9" s="34"/>
      <c r="M9" s="52"/>
    </row>
    <row r="10" spans="1:14" x14ac:dyDescent="0.2">
      <c r="A10" s="24" t="s">
        <v>41</v>
      </c>
      <c r="B10" s="24"/>
      <c r="C10" s="26">
        <v>-194</v>
      </c>
      <c r="D10" s="26"/>
      <c r="E10" s="26"/>
      <c r="F10" s="26">
        <v>621</v>
      </c>
      <c r="G10" s="26"/>
      <c r="H10" s="26"/>
      <c r="I10" s="26">
        <v>0</v>
      </c>
      <c r="J10" s="34"/>
      <c r="K10" s="34"/>
      <c r="L10" s="34">
        <v>0</v>
      </c>
      <c r="M10" s="55">
        <v>427</v>
      </c>
    </row>
    <row r="11" spans="1:14" x14ac:dyDescent="0.2">
      <c r="A11" s="24" t="s">
        <v>52</v>
      </c>
      <c r="B11" s="24"/>
      <c r="C11" s="26">
        <v>0</v>
      </c>
      <c r="D11" s="26"/>
      <c r="E11" s="26"/>
      <c r="F11" s="26"/>
      <c r="G11" s="26"/>
      <c r="H11" s="26"/>
      <c r="I11" s="26"/>
      <c r="J11" s="34"/>
      <c r="K11" s="34"/>
      <c r="L11" s="34"/>
      <c r="M11" s="55">
        <v>0</v>
      </c>
    </row>
    <row r="12" spans="1:14" x14ac:dyDescent="0.2">
      <c r="A12" s="24" t="s">
        <v>5</v>
      </c>
      <c r="B12" s="24"/>
      <c r="C12" s="43">
        <v>330000</v>
      </c>
      <c r="D12" s="34"/>
      <c r="E12" s="34"/>
      <c r="F12" s="29">
        <v>137000</v>
      </c>
      <c r="G12" s="34"/>
      <c r="H12" s="34"/>
      <c r="I12" s="29">
        <v>60000</v>
      </c>
      <c r="J12" s="34"/>
      <c r="K12" s="34"/>
      <c r="L12" s="26">
        <v>20000</v>
      </c>
      <c r="M12" s="55">
        <v>547000</v>
      </c>
    </row>
    <row r="13" spans="1:14" ht="25.5" x14ac:dyDescent="0.2">
      <c r="A13" s="56" t="s">
        <v>42</v>
      </c>
      <c r="B13" s="56"/>
      <c r="C13" s="57">
        <v>329806</v>
      </c>
      <c r="D13" s="56"/>
      <c r="E13" s="56"/>
      <c r="F13" s="58">
        <v>137621</v>
      </c>
      <c r="G13" s="56"/>
      <c r="H13" s="56"/>
      <c r="I13" s="59">
        <v>60000</v>
      </c>
      <c r="J13" s="56"/>
      <c r="K13" s="56"/>
      <c r="L13" s="59">
        <v>20000</v>
      </c>
      <c r="M13" s="57">
        <v>547427</v>
      </c>
      <c r="N13" s="60"/>
    </row>
    <row r="14" spans="1:14" x14ac:dyDescent="0.2">
      <c r="A14" s="60"/>
      <c r="B14" s="60"/>
      <c r="C14" s="60"/>
      <c r="D14" s="60"/>
      <c r="E14" s="60"/>
      <c r="F14" s="60"/>
      <c r="G14" s="60"/>
      <c r="H14" s="60"/>
      <c r="I14" s="60"/>
      <c r="J14" s="60"/>
      <c r="K14" s="60"/>
      <c r="L14" s="60"/>
      <c r="M14" s="60"/>
      <c r="N14" s="6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N17"/>
  <sheetViews>
    <sheetView rightToLeft="1" workbookViewId="0">
      <selection activeCell="Q13" sqref="Q13"/>
    </sheetView>
  </sheetViews>
  <sheetFormatPr defaultColWidth="8.75" defaultRowHeight="12.75" x14ac:dyDescent="0.2"/>
  <cols>
    <col min="1" max="1" width="8.75" style="22"/>
    <col min="2" max="2" width="13.375" style="22" bestFit="1" customWidth="1"/>
    <col min="3" max="3" width="13.375" style="22" customWidth="1"/>
    <col min="4" max="4" width="7.75" style="22" bestFit="1" customWidth="1"/>
    <col min="5" max="6" width="8.75" style="22"/>
    <col min="7" max="7" width="7.75" style="22" bestFit="1" customWidth="1"/>
    <col min="8" max="8" width="10.875" style="22" bestFit="1" customWidth="1"/>
    <col min="9" max="9" width="10.875" style="22" customWidth="1"/>
    <col min="10" max="10" width="6.875" style="22" bestFit="1" customWidth="1"/>
    <col min="11" max="12" width="8.75" style="22"/>
    <col min="13" max="13" width="6.875" style="22" bestFit="1" customWidth="1"/>
    <col min="14" max="14" width="7.625" style="22" bestFit="1" customWidth="1"/>
    <col min="15" max="16384" width="8.75" style="22"/>
  </cols>
  <sheetData>
    <row r="4" spans="2:14" ht="38.25" x14ac:dyDescent="0.2">
      <c r="B4" s="21" t="s">
        <v>15</v>
      </c>
      <c r="C4" s="21" t="s">
        <v>16</v>
      </c>
      <c r="D4" s="21" t="s">
        <v>2</v>
      </c>
      <c r="E4" s="21" t="s">
        <v>15</v>
      </c>
      <c r="F4" s="21" t="s">
        <v>16</v>
      </c>
      <c r="G4" s="21" t="s">
        <v>3</v>
      </c>
      <c r="H4" s="21" t="s">
        <v>15</v>
      </c>
      <c r="I4" s="21" t="s">
        <v>16</v>
      </c>
      <c r="J4" s="21" t="s">
        <v>4</v>
      </c>
      <c r="K4" s="21" t="s">
        <v>15</v>
      </c>
      <c r="L4" s="21" t="s">
        <v>16</v>
      </c>
      <c r="M4" s="21" t="s">
        <v>17</v>
      </c>
      <c r="N4" s="21" t="s">
        <v>5</v>
      </c>
    </row>
    <row r="5" spans="2:14" x14ac:dyDescent="0.2">
      <c r="B5" s="21"/>
      <c r="C5" s="21"/>
      <c r="D5" s="21"/>
      <c r="E5" s="21"/>
      <c r="F5" s="21"/>
      <c r="G5" s="21"/>
      <c r="H5" s="21"/>
      <c r="I5" s="21"/>
      <c r="J5" s="21"/>
      <c r="K5" s="21"/>
      <c r="L5" s="23"/>
      <c r="M5" s="23"/>
      <c r="N5" s="21"/>
    </row>
    <row r="6" spans="2:14" ht="25.5" x14ac:dyDescent="0.2">
      <c r="B6" s="30" t="s">
        <v>34</v>
      </c>
      <c r="C6" s="25" t="s">
        <v>27</v>
      </c>
      <c r="D6" s="26">
        <v>366451</v>
      </c>
      <c r="E6" s="27"/>
      <c r="F6" s="45"/>
      <c r="G6" s="45"/>
      <c r="H6" s="30" t="s">
        <v>22</v>
      </c>
      <c r="I6" s="31" t="s">
        <v>23</v>
      </c>
      <c r="J6" s="29">
        <v>30000</v>
      </c>
      <c r="K6" s="61" t="s">
        <v>24</v>
      </c>
      <c r="L6" s="32" t="s">
        <v>25</v>
      </c>
      <c r="M6" s="33">
        <v>10000</v>
      </c>
      <c r="N6" s="34"/>
    </row>
    <row r="7" spans="2:14" ht="25.5" x14ac:dyDescent="0.2">
      <c r="B7" s="30" t="s">
        <v>34</v>
      </c>
      <c r="C7" s="62" t="s">
        <v>29</v>
      </c>
      <c r="D7" s="26">
        <v>34000</v>
      </c>
      <c r="E7" s="27" t="s">
        <v>53</v>
      </c>
      <c r="F7" s="28" t="s">
        <v>29</v>
      </c>
      <c r="G7" s="29">
        <v>30000</v>
      </c>
      <c r="H7" s="30" t="s">
        <v>22</v>
      </c>
      <c r="I7" s="35" t="s">
        <v>30</v>
      </c>
      <c r="J7" s="26">
        <v>30000</v>
      </c>
      <c r="K7" s="45"/>
      <c r="L7" s="45"/>
      <c r="M7" s="45"/>
      <c r="N7" s="34"/>
    </row>
    <row r="8" spans="2:14" ht="153" x14ac:dyDescent="0.2">
      <c r="B8" s="30"/>
      <c r="C8" s="30"/>
      <c r="D8" s="29"/>
      <c r="E8" s="36" t="s">
        <v>54</v>
      </c>
      <c r="F8" s="37" t="s">
        <v>55</v>
      </c>
      <c r="G8" s="29">
        <v>30000</v>
      </c>
      <c r="H8" s="34"/>
      <c r="I8" s="34"/>
      <c r="J8" s="34"/>
      <c r="K8" s="34"/>
      <c r="L8" s="34"/>
      <c r="M8" s="34"/>
      <c r="N8" s="34"/>
    </row>
    <row r="9" spans="2:14" ht="25.5" x14ac:dyDescent="0.2">
      <c r="B9" s="30"/>
      <c r="C9" s="30"/>
      <c r="D9" s="26"/>
      <c r="E9" s="27" t="s">
        <v>56</v>
      </c>
      <c r="F9" s="28" t="s">
        <v>57</v>
      </c>
      <c r="G9" s="29">
        <v>10000</v>
      </c>
      <c r="H9" s="34"/>
      <c r="I9" s="34"/>
      <c r="J9" s="34"/>
      <c r="K9" s="34"/>
      <c r="L9" s="34"/>
      <c r="M9" s="34"/>
      <c r="N9" s="34"/>
    </row>
    <row r="10" spans="2:14" ht="25.5" x14ac:dyDescent="0.2">
      <c r="B10" s="30"/>
      <c r="C10" s="30"/>
      <c r="D10" s="26"/>
      <c r="E10" s="27" t="s">
        <v>32</v>
      </c>
      <c r="F10" s="37" t="s">
        <v>33</v>
      </c>
      <c r="G10" s="29">
        <v>12000</v>
      </c>
      <c r="H10" s="34"/>
      <c r="I10" s="34"/>
      <c r="J10" s="34"/>
      <c r="K10" s="34"/>
      <c r="L10" s="34"/>
      <c r="M10" s="34"/>
      <c r="N10" s="34"/>
    </row>
    <row r="11" spans="2:14" ht="25.5" x14ac:dyDescent="0.2">
      <c r="B11" s="30"/>
      <c r="C11" s="30"/>
      <c r="D11" s="34"/>
      <c r="E11" s="34" t="s">
        <v>58</v>
      </c>
      <c r="F11" s="39" t="s">
        <v>55</v>
      </c>
      <c r="G11" s="29">
        <v>15000</v>
      </c>
      <c r="H11" s="34"/>
      <c r="I11" s="34"/>
      <c r="J11" s="34"/>
      <c r="K11" s="34"/>
      <c r="L11" s="34"/>
      <c r="M11" s="34"/>
      <c r="N11" s="34"/>
    </row>
    <row r="12" spans="2:14" ht="25.5" x14ac:dyDescent="0.2">
      <c r="B12" s="30"/>
      <c r="C12" s="30"/>
      <c r="D12" s="34"/>
      <c r="E12" s="34" t="s">
        <v>59</v>
      </c>
      <c r="F12" s="39" t="s">
        <v>55</v>
      </c>
      <c r="G12" s="29">
        <v>15000</v>
      </c>
      <c r="H12" s="34"/>
      <c r="I12" s="34"/>
      <c r="J12" s="34"/>
      <c r="K12" s="34"/>
      <c r="L12" s="34"/>
      <c r="M12" s="34"/>
      <c r="N12" s="34"/>
    </row>
    <row r="13" spans="2:14" ht="76.5" x14ac:dyDescent="0.2">
      <c r="B13" s="30"/>
      <c r="C13" s="30"/>
      <c r="D13" s="34"/>
      <c r="E13" s="34" t="s">
        <v>60</v>
      </c>
      <c r="F13" s="28" t="s">
        <v>21</v>
      </c>
      <c r="G13" s="29">
        <v>10000</v>
      </c>
      <c r="H13" s="34"/>
      <c r="I13" s="34"/>
      <c r="J13" s="34"/>
      <c r="K13" s="34"/>
      <c r="L13" s="34"/>
      <c r="M13" s="34"/>
      <c r="N13" s="34"/>
    </row>
    <row r="14" spans="2:14" ht="76.5" x14ac:dyDescent="0.2">
      <c r="B14" s="30"/>
      <c r="C14" s="30"/>
      <c r="D14" s="34"/>
      <c r="E14" s="34" t="s">
        <v>60</v>
      </c>
      <c r="F14" s="28" t="s">
        <v>40</v>
      </c>
      <c r="G14" s="26">
        <v>50000</v>
      </c>
      <c r="H14" s="34"/>
      <c r="I14" s="34"/>
      <c r="J14" s="34"/>
      <c r="K14" s="34"/>
      <c r="L14" s="34"/>
      <c r="M14" s="34"/>
      <c r="N14" s="34"/>
    </row>
    <row r="15" spans="2:14" x14ac:dyDescent="0.2">
      <c r="B15" s="30" t="s">
        <v>41</v>
      </c>
      <c r="C15" s="30"/>
      <c r="D15" s="40">
        <v>-34000</v>
      </c>
      <c r="E15" s="40"/>
      <c r="F15" s="63"/>
      <c r="G15" s="40">
        <v>47971</v>
      </c>
      <c r="H15" s="40"/>
      <c r="I15" s="40"/>
      <c r="J15" s="40">
        <v>0</v>
      </c>
      <c r="K15" s="34"/>
      <c r="L15" s="34"/>
      <c r="M15" s="34">
        <v>0</v>
      </c>
      <c r="N15" s="64">
        <v>13971</v>
      </c>
    </row>
    <row r="16" spans="2:14" x14ac:dyDescent="0.2">
      <c r="B16" s="30" t="s">
        <v>5</v>
      </c>
      <c r="C16" s="30"/>
      <c r="D16" s="43">
        <v>400451</v>
      </c>
      <c r="E16" s="43">
        <v>0</v>
      </c>
      <c r="F16" s="65"/>
      <c r="G16" s="43">
        <v>172000</v>
      </c>
      <c r="H16" s="43">
        <v>0</v>
      </c>
      <c r="I16" s="43"/>
      <c r="J16" s="43">
        <v>60000</v>
      </c>
      <c r="K16" s="34"/>
      <c r="L16" s="34"/>
      <c r="M16" s="43">
        <v>10000</v>
      </c>
      <c r="N16" s="42">
        <v>642451</v>
      </c>
    </row>
    <row r="17" spans="2:14" x14ac:dyDescent="0.2">
      <c r="B17" s="47" t="s">
        <v>42</v>
      </c>
      <c r="C17" s="47"/>
      <c r="D17" s="46">
        <v>366451</v>
      </c>
      <c r="E17" s="66"/>
      <c r="F17" s="66"/>
      <c r="G17" s="46">
        <v>219971</v>
      </c>
      <c r="H17" s="47"/>
      <c r="I17" s="47"/>
      <c r="J17" s="46">
        <v>60000</v>
      </c>
      <c r="K17" s="47"/>
      <c r="L17" s="47"/>
      <c r="M17" s="66">
        <v>10000</v>
      </c>
      <c r="N17" s="48">
        <v>656422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16"/>
  <sheetViews>
    <sheetView rightToLeft="1" topLeftCell="B1" zoomScale="115" zoomScaleNormal="115" workbookViewId="0">
      <selection activeCell="D4" sqref="D4:N15"/>
    </sheetView>
  </sheetViews>
  <sheetFormatPr defaultRowHeight="14.25" x14ac:dyDescent="0.2"/>
  <cols>
    <col min="2" max="3" width="11.875" customWidth="1"/>
    <col min="8" max="9" width="11.25" customWidth="1"/>
  </cols>
  <sheetData>
    <row r="3" spans="2:15" ht="30" x14ac:dyDescent="0.25">
      <c r="B3" s="67" t="s">
        <v>15</v>
      </c>
      <c r="C3" s="21" t="s">
        <v>16</v>
      </c>
      <c r="D3" s="67" t="s">
        <v>2</v>
      </c>
      <c r="E3" s="67" t="s">
        <v>15</v>
      </c>
      <c r="F3" s="21" t="s">
        <v>16</v>
      </c>
      <c r="G3" s="67" t="s">
        <v>3</v>
      </c>
      <c r="H3" s="67" t="s">
        <v>15</v>
      </c>
      <c r="I3" s="21" t="s">
        <v>16</v>
      </c>
      <c r="J3" s="67" t="s">
        <v>4</v>
      </c>
      <c r="K3" s="67" t="s">
        <v>15</v>
      </c>
      <c r="L3" s="21" t="s">
        <v>16</v>
      </c>
      <c r="M3" s="67" t="s">
        <v>17</v>
      </c>
      <c r="N3" s="67" t="s">
        <v>5</v>
      </c>
      <c r="O3" s="68"/>
    </row>
    <row r="4" spans="2:15" ht="30" x14ac:dyDescent="0.2">
      <c r="B4" s="69" t="s">
        <v>34</v>
      </c>
      <c r="C4" s="25" t="s">
        <v>27</v>
      </c>
      <c r="D4" s="70">
        <v>90918.814814814832</v>
      </c>
      <c r="E4" s="71"/>
      <c r="F4" s="71"/>
      <c r="G4" s="72"/>
      <c r="H4" s="30" t="s">
        <v>22</v>
      </c>
      <c r="I4" s="31" t="s">
        <v>23</v>
      </c>
      <c r="J4" s="29">
        <v>30000</v>
      </c>
      <c r="K4" s="69" t="s">
        <v>24</v>
      </c>
      <c r="L4" s="32" t="s">
        <v>25</v>
      </c>
      <c r="M4" s="72">
        <v>10000</v>
      </c>
      <c r="N4" s="73"/>
      <c r="O4" s="68"/>
    </row>
    <row r="5" spans="2:15" ht="45" x14ac:dyDescent="0.2">
      <c r="B5" s="69" t="s">
        <v>61</v>
      </c>
      <c r="C5" s="25" t="s">
        <v>27</v>
      </c>
      <c r="D5" s="70">
        <v>250000</v>
      </c>
      <c r="E5" s="71"/>
      <c r="F5" s="71"/>
      <c r="G5" s="72"/>
      <c r="H5" s="30" t="s">
        <v>22</v>
      </c>
      <c r="I5" s="35" t="s">
        <v>30</v>
      </c>
      <c r="J5" s="26">
        <v>30000</v>
      </c>
      <c r="K5" s="73"/>
      <c r="L5" s="73"/>
      <c r="M5" s="72"/>
      <c r="N5" s="73"/>
      <c r="O5" s="68"/>
    </row>
    <row r="6" spans="2:15" ht="25.5" x14ac:dyDescent="0.2">
      <c r="B6" s="24" t="s">
        <v>50</v>
      </c>
      <c r="C6" s="54" t="s">
        <v>51</v>
      </c>
      <c r="D6" s="72">
        <v>21000</v>
      </c>
      <c r="E6" s="74"/>
      <c r="F6" s="74"/>
      <c r="G6" s="72"/>
      <c r="H6" s="73"/>
      <c r="I6" s="73"/>
      <c r="J6" s="73"/>
      <c r="K6" s="73"/>
      <c r="L6" s="73"/>
      <c r="M6" s="72"/>
      <c r="N6" s="73"/>
      <c r="O6" s="68"/>
    </row>
    <row r="7" spans="2:15" ht="15" x14ac:dyDescent="0.2">
      <c r="B7" s="38" t="s">
        <v>38</v>
      </c>
      <c r="C7" s="25" t="s">
        <v>27</v>
      </c>
      <c r="D7" s="70">
        <v>80000</v>
      </c>
      <c r="E7" s="71"/>
      <c r="F7" s="71"/>
      <c r="G7" s="72"/>
      <c r="H7" s="73"/>
      <c r="I7" s="73"/>
      <c r="J7" s="73"/>
      <c r="K7" s="73"/>
      <c r="L7" s="73"/>
      <c r="M7" s="72"/>
      <c r="N7" s="73"/>
      <c r="O7" s="68"/>
    </row>
    <row r="8" spans="2:15" ht="15" x14ac:dyDescent="0.2">
      <c r="B8" s="69"/>
      <c r="C8" s="69"/>
      <c r="D8" s="73"/>
      <c r="E8" s="69"/>
      <c r="F8" s="69"/>
      <c r="G8" s="72"/>
      <c r="H8" s="73"/>
      <c r="I8" s="73"/>
      <c r="J8" s="73"/>
      <c r="K8" s="73"/>
      <c r="L8" s="73"/>
      <c r="M8" s="72"/>
      <c r="N8" s="73"/>
      <c r="O8" s="68"/>
    </row>
    <row r="9" spans="2:15" ht="15" x14ac:dyDescent="0.2">
      <c r="B9" s="69"/>
      <c r="C9" s="69"/>
      <c r="D9" s="70"/>
      <c r="E9" s="71"/>
      <c r="F9" s="71"/>
      <c r="G9" s="72"/>
      <c r="H9" s="73"/>
      <c r="I9" s="73"/>
      <c r="J9" s="73"/>
      <c r="K9" s="73"/>
      <c r="L9" s="73"/>
      <c r="M9" s="72"/>
      <c r="N9" s="73"/>
      <c r="O9" s="68"/>
    </row>
    <row r="10" spans="2:15" ht="15" x14ac:dyDescent="0.2">
      <c r="B10" s="69"/>
      <c r="C10" s="69"/>
      <c r="D10" s="73"/>
      <c r="E10" s="73"/>
      <c r="F10" s="73"/>
      <c r="G10" s="73"/>
      <c r="H10" s="73"/>
      <c r="I10" s="73"/>
      <c r="J10" s="73"/>
      <c r="K10" s="73"/>
      <c r="L10" s="73"/>
      <c r="M10" s="72"/>
      <c r="N10" s="73"/>
      <c r="O10" s="68"/>
    </row>
    <row r="11" spans="2:15" ht="15" x14ac:dyDescent="0.2">
      <c r="B11" s="69"/>
      <c r="C11" s="69"/>
      <c r="D11" s="73"/>
      <c r="E11" s="73"/>
      <c r="F11" s="73"/>
      <c r="G11" s="73"/>
      <c r="H11" s="73"/>
      <c r="I11" s="73"/>
      <c r="J11" s="73"/>
      <c r="K11" s="73"/>
      <c r="L11" s="73"/>
      <c r="M11" s="72"/>
      <c r="N11" s="73"/>
      <c r="O11" s="68"/>
    </row>
    <row r="12" spans="2:15" ht="15" x14ac:dyDescent="0.2">
      <c r="B12" s="69"/>
      <c r="C12" s="69"/>
      <c r="D12" s="73"/>
      <c r="E12" s="73"/>
      <c r="F12" s="73"/>
      <c r="G12" s="73"/>
      <c r="H12" s="73"/>
      <c r="I12" s="73"/>
      <c r="J12" s="73"/>
      <c r="K12" s="73"/>
      <c r="L12" s="73"/>
      <c r="M12" s="72"/>
      <c r="N12" s="73"/>
      <c r="O12" s="68"/>
    </row>
    <row r="13" spans="2:15" ht="15" x14ac:dyDescent="0.2">
      <c r="B13" s="69" t="s">
        <v>41</v>
      </c>
      <c r="C13" s="69"/>
      <c r="D13" s="75">
        <v>73.185185185167938</v>
      </c>
      <c r="E13" s="75"/>
      <c r="F13" s="75"/>
      <c r="G13" s="75">
        <v>262863</v>
      </c>
      <c r="H13" s="75"/>
      <c r="I13" s="75"/>
      <c r="J13" s="75"/>
      <c r="K13" s="73"/>
      <c r="L13" s="73"/>
      <c r="M13" s="72">
        <v>0</v>
      </c>
      <c r="N13" s="76">
        <v>262936.18518518517</v>
      </c>
      <c r="O13" s="68"/>
    </row>
    <row r="14" spans="2:15" ht="15" x14ac:dyDescent="0.2">
      <c r="B14" s="69" t="s">
        <v>5</v>
      </c>
      <c r="C14" s="69"/>
      <c r="D14" s="77">
        <v>441918.81481481483</v>
      </c>
      <c r="E14" s="77">
        <v>0</v>
      </c>
      <c r="F14" s="77"/>
      <c r="G14" s="77">
        <v>0</v>
      </c>
      <c r="H14" s="77">
        <v>0</v>
      </c>
      <c r="I14" s="77"/>
      <c r="J14" s="77">
        <v>60000</v>
      </c>
      <c r="K14" s="73"/>
      <c r="L14" s="73"/>
      <c r="M14" s="72">
        <v>10000</v>
      </c>
      <c r="N14" s="76">
        <v>511918.81481481483</v>
      </c>
      <c r="O14" s="68"/>
    </row>
    <row r="15" spans="2:15" ht="30" x14ac:dyDescent="0.2">
      <c r="B15" s="78" t="s">
        <v>42</v>
      </c>
      <c r="C15" s="78"/>
      <c r="D15" s="79">
        <v>441992</v>
      </c>
      <c r="E15" s="80"/>
      <c r="F15" s="80"/>
      <c r="G15" s="79">
        <v>262863</v>
      </c>
      <c r="H15" s="78"/>
      <c r="I15" s="78"/>
      <c r="J15" s="79">
        <v>60000</v>
      </c>
      <c r="K15" s="78"/>
      <c r="L15" s="78"/>
      <c r="M15" s="80">
        <v>10000</v>
      </c>
      <c r="N15" s="81">
        <v>774855</v>
      </c>
      <c r="O15" s="68"/>
    </row>
    <row r="16" spans="2:15" x14ac:dyDescent="0.2">
      <c r="B16" s="68"/>
      <c r="C16" s="68"/>
      <c r="D16" s="68"/>
      <c r="E16" s="68"/>
      <c r="F16" s="68"/>
      <c r="G16" s="68"/>
      <c r="H16" s="68"/>
      <c r="I16" s="68"/>
      <c r="J16" s="68"/>
      <c r="K16" s="68"/>
      <c r="L16" s="68"/>
      <c r="M16" s="68"/>
      <c r="N16" s="68"/>
      <c r="O16" s="68"/>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17"/>
  <sheetViews>
    <sheetView rightToLeft="1" topLeftCell="A7" workbookViewId="0">
      <selection activeCell="E4" sqref="E4:O14"/>
    </sheetView>
  </sheetViews>
  <sheetFormatPr defaultRowHeight="14.25" x14ac:dyDescent="0.2"/>
  <cols>
    <col min="5" max="5" width="9.875" bestFit="1" customWidth="1"/>
    <col min="9" max="9" width="9.5" customWidth="1"/>
  </cols>
  <sheetData>
    <row r="3" spans="3:15" ht="25.5" x14ac:dyDescent="0.2">
      <c r="C3" s="21" t="s">
        <v>15</v>
      </c>
      <c r="D3" s="82" t="s">
        <v>16</v>
      </c>
      <c r="E3" s="21" t="s">
        <v>2</v>
      </c>
      <c r="F3" s="21" t="s">
        <v>15</v>
      </c>
      <c r="G3" s="21" t="s">
        <v>16</v>
      </c>
      <c r="H3" s="21" t="s">
        <v>3</v>
      </c>
      <c r="I3" s="21" t="s">
        <v>15</v>
      </c>
      <c r="J3" s="21" t="s">
        <v>16</v>
      </c>
      <c r="K3" s="21" t="s">
        <v>4</v>
      </c>
      <c r="L3" s="21" t="s">
        <v>15</v>
      </c>
      <c r="M3" s="21" t="s">
        <v>16</v>
      </c>
      <c r="N3" s="21" t="s">
        <v>17</v>
      </c>
      <c r="O3" s="21" t="s">
        <v>5</v>
      </c>
    </row>
    <row r="4" spans="3:15" ht="180" x14ac:dyDescent="0.25">
      <c r="C4" s="83" t="s">
        <v>34</v>
      </c>
      <c r="D4" s="84" t="s">
        <v>62</v>
      </c>
      <c r="E4" s="85">
        <v>227297.03703703708</v>
      </c>
      <c r="F4" s="86" t="s">
        <v>26</v>
      </c>
      <c r="G4" s="87" t="s">
        <v>57</v>
      </c>
      <c r="H4" s="88">
        <v>28072</v>
      </c>
      <c r="I4" s="89" t="s">
        <v>22</v>
      </c>
      <c r="J4" s="90" t="s">
        <v>23</v>
      </c>
      <c r="K4" s="26">
        <v>30000</v>
      </c>
      <c r="L4" s="91" t="s">
        <v>24</v>
      </c>
      <c r="M4" s="92" t="s">
        <v>25</v>
      </c>
      <c r="N4" s="93">
        <v>10000</v>
      </c>
      <c r="O4" s="94"/>
    </row>
    <row r="5" spans="3:15" ht="60" x14ac:dyDescent="0.25">
      <c r="C5" s="83" t="s">
        <v>63</v>
      </c>
      <c r="D5" s="84" t="s">
        <v>64</v>
      </c>
      <c r="E5" s="88">
        <v>25000</v>
      </c>
      <c r="F5" s="86" t="s">
        <v>26</v>
      </c>
      <c r="G5" s="87" t="s">
        <v>29</v>
      </c>
      <c r="H5" s="88">
        <v>171928</v>
      </c>
      <c r="I5" s="95" t="s">
        <v>22</v>
      </c>
      <c r="J5" s="35" t="s">
        <v>30</v>
      </c>
      <c r="K5" s="29">
        <v>30000</v>
      </c>
      <c r="L5" s="94"/>
      <c r="M5" s="94"/>
      <c r="N5" s="94"/>
      <c r="O5" s="94"/>
    </row>
    <row r="6" spans="3:15" ht="60" x14ac:dyDescent="0.25">
      <c r="C6" s="83" t="s">
        <v>65</v>
      </c>
      <c r="D6" s="84" t="s">
        <v>64</v>
      </c>
      <c r="E6" s="85">
        <v>10000</v>
      </c>
      <c r="F6" s="96" t="s">
        <v>66</v>
      </c>
      <c r="G6" s="97" t="s">
        <v>40</v>
      </c>
      <c r="H6" s="88">
        <v>147000</v>
      </c>
      <c r="I6" s="94"/>
      <c r="J6" s="94"/>
      <c r="K6" s="94"/>
      <c r="L6" s="94"/>
      <c r="M6" s="94"/>
      <c r="N6" s="94"/>
      <c r="O6" s="94"/>
    </row>
    <row r="7" spans="3:15" ht="60" x14ac:dyDescent="0.25">
      <c r="C7" s="83" t="s">
        <v>67</v>
      </c>
      <c r="D7" s="84" t="s">
        <v>64</v>
      </c>
      <c r="E7" s="85">
        <v>50000</v>
      </c>
      <c r="F7" s="96"/>
      <c r="G7" s="98"/>
      <c r="H7" s="88"/>
      <c r="I7" s="94"/>
      <c r="J7" s="94"/>
      <c r="K7" s="94"/>
      <c r="L7" s="94"/>
      <c r="M7" s="94"/>
      <c r="N7" s="94"/>
      <c r="O7" s="94"/>
    </row>
    <row r="8" spans="3:15" ht="60" x14ac:dyDescent="0.2">
      <c r="C8" s="83" t="s">
        <v>68</v>
      </c>
      <c r="D8" s="84" t="s">
        <v>64</v>
      </c>
      <c r="E8" s="85">
        <v>50000</v>
      </c>
      <c r="F8" s="91"/>
      <c r="G8" s="99"/>
      <c r="H8" s="88"/>
      <c r="I8" s="94"/>
      <c r="J8" s="94"/>
      <c r="K8" s="94"/>
      <c r="L8" s="94"/>
      <c r="M8" s="94"/>
      <c r="N8" s="94"/>
      <c r="O8" s="94"/>
    </row>
    <row r="9" spans="3:15" ht="180" x14ac:dyDescent="0.2">
      <c r="C9" s="83" t="s">
        <v>69</v>
      </c>
      <c r="D9" s="84" t="s">
        <v>62</v>
      </c>
      <c r="E9" s="100">
        <v>10333</v>
      </c>
      <c r="F9" s="86"/>
      <c r="G9" s="101"/>
      <c r="H9" s="88"/>
      <c r="I9" s="94"/>
      <c r="J9" s="94"/>
      <c r="K9" s="94"/>
      <c r="L9" s="94"/>
      <c r="M9" s="94"/>
      <c r="N9" s="94"/>
      <c r="O9" s="94"/>
    </row>
    <row r="10" spans="3:15" ht="25.5" x14ac:dyDescent="0.2">
      <c r="C10" s="83" t="s">
        <v>69</v>
      </c>
      <c r="D10" s="84" t="s">
        <v>27</v>
      </c>
      <c r="E10" s="102">
        <v>89667</v>
      </c>
      <c r="F10" s="94"/>
      <c r="G10" s="103"/>
      <c r="H10" s="94"/>
      <c r="I10" s="94"/>
      <c r="J10" s="94"/>
      <c r="K10" s="94"/>
      <c r="L10" s="94"/>
      <c r="M10" s="94"/>
      <c r="N10" s="94"/>
      <c r="O10" s="94"/>
    </row>
    <row r="11" spans="3:15" ht="60" x14ac:dyDescent="0.2">
      <c r="C11" s="83" t="s">
        <v>38</v>
      </c>
      <c r="D11" s="84" t="s">
        <v>64</v>
      </c>
      <c r="E11" s="85">
        <v>50000</v>
      </c>
      <c r="F11" s="94"/>
      <c r="G11" s="103"/>
      <c r="H11" s="94"/>
      <c r="I11" s="94"/>
      <c r="J11" s="94"/>
      <c r="K11" s="94"/>
      <c r="L11" s="94"/>
      <c r="M11" s="94"/>
      <c r="N11" s="94"/>
      <c r="O11" s="94"/>
    </row>
    <row r="12" spans="3:15" x14ac:dyDescent="0.2">
      <c r="C12" s="104" t="s">
        <v>5</v>
      </c>
      <c r="D12" s="105"/>
      <c r="E12" s="106">
        <v>512297.03703703708</v>
      </c>
      <c r="F12" s="106"/>
      <c r="G12" s="106"/>
      <c r="H12" s="106">
        <v>347000</v>
      </c>
      <c r="I12" s="106"/>
      <c r="J12" s="106"/>
      <c r="K12" s="106">
        <v>60000</v>
      </c>
      <c r="L12" s="106"/>
      <c r="M12" s="106"/>
      <c r="N12" s="106">
        <v>10000</v>
      </c>
      <c r="O12" s="42">
        <v>929297.03703703708</v>
      </c>
    </row>
    <row r="13" spans="3:15" x14ac:dyDescent="0.2">
      <c r="C13" s="104" t="s">
        <v>41</v>
      </c>
      <c r="D13" s="105"/>
      <c r="E13" s="102">
        <v>1572.1317287060665</v>
      </c>
      <c r="F13" s="102"/>
      <c r="G13" s="102"/>
      <c r="H13" s="102"/>
      <c r="I13" s="102"/>
      <c r="J13" s="102"/>
      <c r="K13" s="102">
        <v>0</v>
      </c>
      <c r="L13" s="94"/>
      <c r="M13" s="94"/>
      <c r="N13" s="85">
        <v>0</v>
      </c>
      <c r="O13" s="42"/>
    </row>
    <row r="14" spans="3:15" x14ac:dyDescent="0.2">
      <c r="C14" s="21" t="s">
        <v>70</v>
      </c>
      <c r="D14" s="107"/>
      <c r="E14" s="46">
        <v>513869.16876574315</v>
      </c>
      <c r="F14" s="47"/>
      <c r="G14" s="47"/>
      <c r="H14" s="46">
        <v>347634.96446145431</v>
      </c>
      <c r="I14" s="47"/>
      <c r="J14" s="47"/>
      <c r="K14" s="46">
        <v>60000</v>
      </c>
      <c r="L14" s="47"/>
      <c r="M14" s="47"/>
      <c r="N14" s="46">
        <v>10000</v>
      </c>
      <c r="O14" s="48"/>
    </row>
    <row r="17" spans="11:11" x14ac:dyDescent="0.2">
      <c r="K17" s="19"/>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P25"/>
  <sheetViews>
    <sheetView rightToLeft="1" topLeftCell="A10" workbookViewId="0">
      <selection activeCell="E5" sqref="E5:O23"/>
    </sheetView>
  </sheetViews>
  <sheetFormatPr defaultRowHeight="14.25" x14ac:dyDescent="0.2"/>
  <cols>
    <col min="3" max="3" width="9" style="121"/>
    <col min="4" max="4" width="21.5" customWidth="1"/>
    <col min="6" max="6" width="9.875" customWidth="1"/>
    <col min="9" max="9" width="10.25" customWidth="1"/>
    <col min="11" max="11" width="9.875" bestFit="1" customWidth="1"/>
  </cols>
  <sheetData>
    <row r="4" spans="3:16" ht="25.5" x14ac:dyDescent="0.2">
      <c r="C4" s="47" t="s">
        <v>15</v>
      </c>
      <c r="D4" s="21" t="s">
        <v>16</v>
      </c>
      <c r="E4" s="21" t="s">
        <v>2</v>
      </c>
      <c r="F4" s="21" t="s">
        <v>15</v>
      </c>
      <c r="G4" s="108" t="s">
        <v>16</v>
      </c>
      <c r="H4" s="21" t="s">
        <v>3</v>
      </c>
      <c r="I4" s="21" t="s">
        <v>15</v>
      </c>
      <c r="J4" s="21" t="s">
        <v>16</v>
      </c>
      <c r="K4" s="21" t="s">
        <v>4</v>
      </c>
      <c r="L4" s="21" t="s">
        <v>15</v>
      </c>
      <c r="M4" s="21" t="s">
        <v>16</v>
      </c>
      <c r="N4" s="21" t="s">
        <v>17</v>
      </c>
      <c r="O4" s="21" t="s">
        <v>5</v>
      </c>
      <c r="P4" s="109"/>
    </row>
    <row r="5" spans="3:16" ht="63" customHeight="1" x14ac:dyDescent="0.2">
      <c r="C5" s="95" t="s">
        <v>34</v>
      </c>
      <c r="D5" s="84" t="s">
        <v>62</v>
      </c>
      <c r="E5" s="88">
        <v>136378.22222222225</v>
      </c>
      <c r="F5" s="110" t="s">
        <v>71</v>
      </c>
      <c r="G5" s="111" t="s">
        <v>29</v>
      </c>
      <c r="H5" s="112">
        <v>6500</v>
      </c>
      <c r="I5" s="95" t="s">
        <v>22</v>
      </c>
      <c r="J5" s="90" t="s">
        <v>23</v>
      </c>
      <c r="K5" s="88">
        <v>30000</v>
      </c>
      <c r="L5" s="91" t="s">
        <v>24</v>
      </c>
      <c r="M5" s="92" t="s">
        <v>25</v>
      </c>
      <c r="N5" s="93">
        <v>10000</v>
      </c>
      <c r="O5" s="105"/>
      <c r="P5" s="113"/>
    </row>
    <row r="6" spans="3:16" ht="27" customHeight="1" x14ac:dyDescent="0.2">
      <c r="C6" s="95" t="s">
        <v>72</v>
      </c>
      <c r="D6" s="84" t="s">
        <v>64</v>
      </c>
      <c r="E6" s="85">
        <v>5000</v>
      </c>
      <c r="F6" s="86" t="s">
        <v>73</v>
      </c>
      <c r="G6" s="114"/>
      <c r="H6" s="88">
        <v>6300</v>
      </c>
      <c r="I6" s="95" t="s">
        <v>22</v>
      </c>
      <c r="J6" s="115" t="s">
        <v>23</v>
      </c>
      <c r="K6" s="88">
        <v>30000</v>
      </c>
      <c r="L6" s="91"/>
      <c r="M6" s="103"/>
      <c r="N6" s="88"/>
      <c r="O6" s="105"/>
      <c r="P6" s="113"/>
    </row>
    <row r="7" spans="3:16" ht="28.5" customHeight="1" x14ac:dyDescent="0.2">
      <c r="C7" s="95" t="s">
        <v>74</v>
      </c>
      <c r="D7" s="84" t="s">
        <v>75</v>
      </c>
      <c r="E7" s="85">
        <v>130000</v>
      </c>
      <c r="F7" s="86" t="s">
        <v>76</v>
      </c>
      <c r="G7" s="114"/>
      <c r="H7" s="88">
        <v>9600</v>
      </c>
      <c r="I7" s="95"/>
      <c r="J7" s="103"/>
      <c r="K7" s="88"/>
      <c r="L7" s="91"/>
      <c r="M7" s="103"/>
      <c r="N7" s="88"/>
      <c r="O7" s="105"/>
      <c r="P7" s="113"/>
    </row>
    <row r="8" spans="3:16" ht="33" customHeight="1" x14ac:dyDescent="0.2">
      <c r="C8" s="95" t="s">
        <v>77</v>
      </c>
      <c r="D8" s="84" t="s">
        <v>64</v>
      </c>
      <c r="E8" s="85">
        <v>25000</v>
      </c>
      <c r="F8" s="86" t="s">
        <v>78</v>
      </c>
      <c r="G8" s="114"/>
      <c r="H8" s="88">
        <v>13500</v>
      </c>
      <c r="I8" s="95"/>
      <c r="J8" s="103"/>
      <c r="K8" s="88"/>
      <c r="L8" s="91"/>
      <c r="M8" s="103"/>
      <c r="N8" s="88"/>
      <c r="O8" s="105"/>
      <c r="P8" s="113"/>
    </row>
    <row r="9" spans="3:16" ht="37.5" customHeight="1" x14ac:dyDescent="0.25">
      <c r="C9" s="89" t="s">
        <v>50</v>
      </c>
      <c r="D9" s="116" t="s">
        <v>64</v>
      </c>
      <c r="E9" s="85">
        <v>100000</v>
      </c>
      <c r="F9" s="86" t="s">
        <v>79</v>
      </c>
      <c r="G9" s="114"/>
      <c r="H9" s="88">
        <v>13500</v>
      </c>
      <c r="I9" s="95"/>
      <c r="J9" s="103"/>
      <c r="K9" s="88"/>
      <c r="L9" s="91"/>
      <c r="M9" s="103"/>
      <c r="N9" s="88"/>
      <c r="O9" s="105"/>
      <c r="P9" s="113"/>
    </row>
    <row r="10" spans="3:16" ht="24" customHeight="1" x14ac:dyDescent="0.2">
      <c r="C10" s="95"/>
      <c r="E10" s="88"/>
      <c r="F10" s="86" t="s">
        <v>80</v>
      </c>
      <c r="G10" s="114"/>
      <c r="H10" s="88">
        <v>12000</v>
      </c>
      <c r="I10" s="95"/>
      <c r="J10" s="103"/>
      <c r="K10" s="88"/>
      <c r="L10" s="91"/>
      <c r="M10" s="103"/>
      <c r="N10" s="88"/>
      <c r="O10" s="105"/>
      <c r="P10" s="113"/>
    </row>
    <row r="11" spans="3:16" ht="25.5" x14ac:dyDescent="0.2">
      <c r="C11" s="95"/>
      <c r="D11" s="117"/>
      <c r="E11" s="88"/>
      <c r="F11" s="86" t="s">
        <v>81</v>
      </c>
      <c r="G11" s="114"/>
      <c r="H11" s="88">
        <v>6000</v>
      </c>
      <c r="I11" s="95"/>
      <c r="J11" s="103"/>
      <c r="K11" s="88"/>
      <c r="L11" s="91"/>
      <c r="M11" s="103"/>
      <c r="N11" s="88"/>
      <c r="O11" s="105"/>
      <c r="P11" s="113"/>
    </row>
    <row r="12" spans="3:16" ht="51" x14ac:dyDescent="0.2">
      <c r="C12" s="95"/>
      <c r="D12" s="117"/>
      <c r="E12" s="88"/>
      <c r="F12" s="86" t="s">
        <v>82</v>
      </c>
      <c r="G12" s="114"/>
      <c r="H12" s="88">
        <v>6400</v>
      </c>
      <c r="I12" s="95"/>
      <c r="J12" s="103"/>
      <c r="K12" s="88"/>
      <c r="L12" s="91"/>
      <c r="M12" s="103"/>
      <c r="N12" s="88"/>
      <c r="O12" s="105"/>
      <c r="P12" s="113"/>
    </row>
    <row r="13" spans="3:16" ht="25.5" x14ac:dyDescent="0.2">
      <c r="C13" s="95"/>
      <c r="D13" s="117"/>
      <c r="E13" s="88"/>
      <c r="F13" s="86" t="s">
        <v>83</v>
      </c>
      <c r="G13" s="114"/>
      <c r="H13" s="88">
        <v>6000</v>
      </c>
      <c r="I13" s="95"/>
      <c r="J13" s="103"/>
      <c r="K13" s="88"/>
      <c r="L13" s="91"/>
      <c r="M13" s="103"/>
      <c r="N13" s="88"/>
      <c r="O13" s="105"/>
      <c r="P13" s="113"/>
    </row>
    <row r="14" spans="3:16" ht="15" x14ac:dyDescent="0.2">
      <c r="C14" s="95"/>
      <c r="D14" s="117"/>
      <c r="E14" s="88"/>
      <c r="F14" s="86" t="s">
        <v>84</v>
      </c>
      <c r="G14" s="114"/>
      <c r="H14" s="88">
        <v>1800</v>
      </c>
      <c r="I14" s="95"/>
      <c r="J14" s="103"/>
      <c r="K14" s="88"/>
      <c r="L14" s="91"/>
      <c r="M14" s="103"/>
      <c r="N14" s="88"/>
      <c r="O14" s="105"/>
      <c r="P14" s="113"/>
    </row>
    <row r="15" spans="3:16" ht="38.25" x14ac:dyDescent="0.2">
      <c r="C15" s="95"/>
      <c r="D15" s="117"/>
      <c r="E15" s="88"/>
      <c r="F15" s="86" t="s">
        <v>85</v>
      </c>
      <c r="G15" s="114"/>
      <c r="H15" s="88">
        <v>1700</v>
      </c>
      <c r="I15" s="95"/>
      <c r="J15" s="103"/>
      <c r="K15" s="88"/>
      <c r="L15" s="91"/>
      <c r="M15" s="103"/>
      <c r="N15" s="88"/>
      <c r="O15" s="105"/>
      <c r="P15" s="113"/>
    </row>
    <row r="16" spans="3:16" ht="25.5" x14ac:dyDescent="0.2">
      <c r="C16" s="95"/>
      <c r="D16" s="117"/>
      <c r="E16" s="88"/>
      <c r="F16" s="86" t="s">
        <v>86</v>
      </c>
      <c r="G16" s="114"/>
      <c r="H16" s="88">
        <v>2000</v>
      </c>
      <c r="I16" s="95"/>
      <c r="J16" s="103"/>
      <c r="K16" s="88"/>
      <c r="L16" s="91"/>
      <c r="M16" s="103"/>
      <c r="N16" s="88"/>
      <c r="O16" s="105"/>
      <c r="P16" s="113"/>
    </row>
    <row r="17" spans="3:16" ht="38.25" x14ac:dyDescent="0.2">
      <c r="C17" s="95"/>
      <c r="D17" s="117"/>
      <c r="E17" s="88"/>
      <c r="F17" s="86" t="s">
        <v>87</v>
      </c>
      <c r="G17" s="114"/>
      <c r="H17" s="88">
        <v>7000</v>
      </c>
      <c r="I17" s="95"/>
      <c r="J17" s="103"/>
      <c r="K17" s="88"/>
      <c r="L17" s="91"/>
      <c r="M17" s="103"/>
      <c r="N17" s="88"/>
      <c r="O17" s="105"/>
      <c r="P17" s="113"/>
    </row>
    <row r="18" spans="3:16" ht="15" x14ac:dyDescent="0.2">
      <c r="C18" s="95"/>
      <c r="D18" s="117"/>
      <c r="E18" s="88"/>
      <c r="F18" s="86" t="s">
        <v>88</v>
      </c>
      <c r="G18" s="114"/>
      <c r="H18" s="88">
        <v>2700</v>
      </c>
      <c r="I18" s="95"/>
      <c r="J18" s="103"/>
      <c r="K18" s="88"/>
      <c r="L18" s="91"/>
      <c r="M18" s="103"/>
      <c r="N18" s="88"/>
      <c r="O18" s="105"/>
      <c r="P18" s="113"/>
    </row>
    <row r="19" spans="3:16" ht="38.25" x14ac:dyDescent="0.2">
      <c r="C19" s="95"/>
      <c r="D19" s="117"/>
      <c r="E19" s="88"/>
      <c r="F19" s="86" t="s">
        <v>89</v>
      </c>
      <c r="G19" s="114"/>
      <c r="H19" s="88">
        <v>5000</v>
      </c>
      <c r="I19" s="95"/>
      <c r="J19" s="103"/>
      <c r="K19" s="88"/>
      <c r="L19" s="91"/>
      <c r="M19" s="103"/>
      <c r="N19" s="88"/>
      <c r="O19" s="105"/>
      <c r="P19" s="113"/>
    </row>
    <row r="20" spans="3:16" ht="30" x14ac:dyDescent="0.25">
      <c r="C20" s="95"/>
      <c r="D20" s="117"/>
      <c r="E20" s="85"/>
      <c r="F20" s="86" t="s">
        <v>26</v>
      </c>
      <c r="G20" s="118" t="s">
        <v>40</v>
      </c>
      <c r="H20" s="88">
        <v>119000</v>
      </c>
      <c r="J20" s="94"/>
      <c r="K20" s="88"/>
      <c r="L20" s="94"/>
      <c r="M20" s="94"/>
      <c r="N20" s="94"/>
      <c r="O20" s="105"/>
      <c r="P20" s="113"/>
    </row>
    <row r="21" spans="3:16" x14ac:dyDescent="0.2">
      <c r="C21" s="91" t="s">
        <v>5</v>
      </c>
      <c r="D21" s="104"/>
      <c r="E21" s="85">
        <v>396378.22222222225</v>
      </c>
      <c r="F21" s="85"/>
      <c r="G21" s="85"/>
      <c r="H21" s="85">
        <v>219000</v>
      </c>
      <c r="I21" s="85"/>
      <c r="J21" s="85"/>
      <c r="K21" s="2">
        <v>60000</v>
      </c>
      <c r="L21" s="85"/>
      <c r="M21" s="85"/>
      <c r="N21" s="85">
        <v>10000</v>
      </c>
      <c r="O21" s="55">
        <v>685378.22222222225</v>
      </c>
      <c r="P21" s="113"/>
    </row>
    <row r="22" spans="3:16" x14ac:dyDescent="0.2">
      <c r="C22" s="91" t="s">
        <v>41</v>
      </c>
      <c r="D22" s="104"/>
      <c r="E22" s="102">
        <v>72.457878533517942</v>
      </c>
      <c r="F22" s="102"/>
      <c r="G22" s="102"/>
      <c r="H22" s="102">
        <v>731.34226353198756</v>
      </c>
      <c r="I22" s="102"/>
      <c r="J22" s="102"/>
      <c r="K22" s="85">
        <v>0</v>
      </c>
      <c r="L22" s="102"/>
      <c r="M22" s="102"/>
      <c r="N22" s="102">
        <v>0</v>
      </c>
      <c r="O22" s="55"/>
      <c r="P22" s="113"/>
    </row>
    <row r="23" spans="3:16" ht="57.75" customHeight="1" x14ac:dyDescent="0.2">
      <c r="C23" s="56" t="s">
        <v>70</v>
      </c>
      <c r="D23" s="56"/>
      <c r="E23" s="57">
        <v>396450.68010075577</v>
      </c>
      <c r="F23" s="56"/>
      <c r="G23" s="56"/>
      <c r="H23" s="58">
        <v>219731.34226353199</v>
      </c>
      <c r="I23" s="56"/>
      <c r="J23" s="56"/>
      <c r="K23" s="59">
        <v>60000</v>
      </c>
      <c r="L23" s="56"/>
      <c r="M23" s="56"/>
      <c r="N23" s="59">
        <v>10000</v>
      </c>
      <c r="O23" s="57"/>
      <c r="P23" s="109"/>
    </row>
    <row r="25" spans="3:16" ht="15" x14ac:dyDescent="0.25">
      <c r="C25" s="119"/>
      <c r="D25" s="12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A8F158D1F7A25E46BD0921279E5DAFCE" ma:contentTypeVersion="10" ma:contentTypeDescription="צור מסמך חדש." ma:contentTypeScope="" ma:versionID="8ab9fa4e547d01da6080dc916f4594c6">
  <xsd:schema xmlns:xsd="http://www.w3.org/2001/XMLSchema" xmlns:xs="http://www.w3.org/2001/XMLSchema" xmlns:p="http://schemas.microsoft.com/office/2006/metadata/properties" xmlns:ns3="18972e02-aacb-48eb-940f-4552ce181d09" xmlns:ns4="ec432123-da0d-440b-9250-5e5fc44f50f2" targetNamespace="http://schemas.microsoft.com/office/2006/metadata/properties" ma:root="true" ma:fieldsID="73c5829043f56d4407b419e38c976fc4" ns3:_="" ns4:_="">
    <xsd:import namespace="18972e02-aacb-48eb-940f-4552ce181d09"/>
    <xsd:import namespace="ec432123-da0d-440b-9250-5e5fc44f50f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972e02-aacb-48eb-940f-4552ce181d09" elementFormDefault="qualified">
    <xsd:import namespace="http://schemas.microsoft.com/office/2006/documentManagement/types"/>
    <xsd:import namespace="http://schemas.microsoft.com/office/infopath/2007/PartnerControls"/>
    <xsd:element name="SharedWithUsers" ma:index="8" nillable="true" ma:displayName="משותף עם"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description="" ma:internalName="SharedWithDetails" ma:readOnly="true">
      <xsd:simpleType>
        <xsd:restriction base="dms:Note">
          <xsd:maxLength value="255"/>
        </xsd:restriction>
      </xsd:simpleType>
    </xsd:element>
    <xsd:element name="SharingHintHash" ma:index="10" nillable="true" ma:displayName="Hash של רמז לשיתוף"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432123-da0d-440b-9250-5e5fc44f50f2"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650540-5F77-4852-AE36-6B9E8B794A8C}">
  <ds:schemaRefs>
    <ds:schemaRef ds:uri="http://purl.org/dc/terms/"/>
    <ds:schemaRef ds:uri="http://schemas.openxmlformats.org/package/2006/metadata/core-properties"/>
    <ds:schemaRef ds:uri="http://purl.org/dc/dcmitype/"/>
    <ds:schemaRef ds:uri="18972e02-aacb-48eb-940f-4552ce181d09"/>
    <ds:schemaRef ds:uri="ec432123-da0d-440b-9250-5e5fc44f50f2"/>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62E42E0-404E-4978-B74D-FBCBC1027058}">
  <ds:schemaRefs>
    <ds:schemaRef ds:uri="http://schemas.microsoft.com/sharepoint/v3/contenttype/forms"/>
  </ds:schemaRefs>
</ds:datastoreItem>
</file>

<file path=customXml/itemProps3.xml><?xml version="1.0" encoding="utf-8"?>
<ds:datastoreItem xmlns:ds="http://schemas.openxmlformats.org/officeDocument/2006/customXml" ds:itemID="{2044DD74-744E-4AE7-8C0E-0D027B22B5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972e02-aacb-48eb-940f-4552ce181d09"/>
    <ds:schemaRef ds:uri="ec432123-da0d-440b-9250-5e5fc44f50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11</vt:i4>
      </vt:variant>
      <vt:variant>
        <vt:lpstr>טווחים בעלי שם</vt:lpstr>
      </vt:variant>
      <vt:variant>
        <vt:i4>1</vt:i4>
      </vt:variant>
    </vt:vector>
  </HeadingPairs>
  <TitlesOfParts>
    <vt:vector size="12" baseType="lpstr">
      <vt:lpstr>תקציב מיזם</vt:lpstr>
      <vt:lpstr>שנה א ישובים</vt:lpstr>
      <vt:lpstr>שנה ב ישובים </vt:lpstr>
      <vt:lpstr>צפת</vt:lpstr>
      <vt:lpstr>חצור</vt:lpstr>
      <vt:lpstr>מעלות טרשיחא</vt:lpstr>
      <vt:lpstr>טמרה</vt:lpstr>
      <vt:lpstr>קרית מלאכי</vt:lpstr>
      <vt:lpstr>ירוחם</vt:lpstr>
      <vt:lpstr>שגב שלום</vt:lpstr>
      <vt:lpstr>ערד</vt:lpstr>
      <vt:lpstr>'תקציב מיזם'!WPrint_Area_W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Rivka Biladi</dc:creator>
  <cp:lastModifiedBy>Rotem Azar Eliyahu</cp:lastModifiedBy>
  <dcterms:created xsi:type="dcterms:W3CDTF">2019-10-28T10:24:50Z</dcterms:created>
  <dcterms:modified xsi:type="dcterms:W3CDTF">2020-01-08T13:52:54Z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0x010100A8F158D1F7A25E46BD0921279E5DAFCE</vt:lpwstr>
  </property>
</Properties>
</file>